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nu\Documents\GCA_PTO\"/>
    </mc:Choice>
  </mc:AlternateContent>
  <xr:revisionPtr revIDLastSave="0" documentId="8_{34DD8F44-B43D-444F-88EC-0B483545D3F5}" xr6:coauthVersionLast="47" xr6:coauthVersionMax="47" xr10:uidLastSave="{00000000-0000-0000-0000-000000000000}"/>
  <bookViews>
    <workbookView xWindow="-120" yWindow="-120" windowWidth="29040" windowHeight="15840" activeTab="2" xr2:uid="{26E170EC-A26B-4130-8B60-AE65704A6BB4}"/>
  </bookViews>
  <sheets>
    <sheet name="AUG_Summary" sheetId="1" r:id="rId1"/>
    <sheet name="Year-to-Date Summary" sheetId="2" r:id="rId2"/>
    <sheet name="Proposed Budge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3" l="1"/>
  <c r="L66" i="3"/>
  <c r="I66" i="3"/>
  <c r="H66" i="3"/>
  <c r="E66" i="3"/>
  <c r="D66" i="3"/>
  <c r="N65" i="3"/>
  <c r="M65" i="3"/>
  <c r="L65" i="3"/>
  <c r="I65" i="3"/>
  <c r="H65" i="3"/>
  <c r="E65" i="3"/>
  <c r="D65" i="3"/>
  <c r="M64" i="3"/>
  <c r="L64" i="3"/>
  <c r="I64" i="3"/>
  <c r="H64" i="3"/>
  <c r="E64" i="3"/>
  <c r="D64" i="3"/>
  <c r="M63" i="3"/>
  <c r="M68" i="3" s="1"/>
  <c r="L63" i="3"/>
  <c r="L68" i="3" s="1"/>
  <c r="I63" i="3"/>
  <c r="I68" i="3" s="1"/>
  <c r="H63" i="3"/>
  <c r="H68" i="3" s="1"/>
  <c r="E63" i="3"/>
  <c r="E68" i="3" s="1"/>
  <c r="D63" i="3"/>
  <c r="D68" i="3" s="1"/>
  <c r="N61" i="3"/>
  <c r="J61" i="3"/>
  <c r="F61" i="3"/>
  <c r="N60" i="3"/>
  <c r="J60" i="3"/>
  <c r="F60" i="3"/>
  <c r="N59" i="3"/>
  <c r="J59" i="3"/>
  <c r="F59" i="3"/>
  <c r="N58" i="3"/>
  <c r="J58" i="3"/>
  <c r="F58" i="3"/>
  <c r="N57" i="3"/>
  <c r="J57" i="3"/>
  <c r="F57" i="3"/>
  <c r="N56" i="3"/>
  <c r="J56" i="3"/>
  <c r="F56" i="3"/>
  <c r="N55" i="3"/>
  <c r="J55" i="3"/>
  <c r="F55" i="3"/>
  <c r="N54" i="3"/>
  <c r="J54" i="3"/>
  <c r="F54" i="3"/>
  <c r="N53" i="3"/>
  <c r="J53" i="3"/>
  <c r="J66" i="3" s="1"/>
  <c r="F53" i="3"/>
  <c r="N52" i="3"/>
  <c r="N66" i="3" s="1"/>
  <c r="J52" i="3"/>
  <c r="F52" i="3"/>
  <c r="F66" i="3" s="1"/>
  <c r="N51" i="3"/>
  <c r="J51" i="3"/>
  <c r="J65" i="3" s="1"/>
  <c r="F51" i="3"/>
  <c r="F65" i="3" s="1"/>
  <c r="N50" i="3"/>
  <c r="J50" i="3"/>
  <c r="F50" i="3"/>
  <c r="F64" i="3" s="1"/>
  <c r="N49" i="3"/>
  <c r="J49" i="3"/>
  <c r="F49" i="3"/>
  <c r="N48" i="3"/>
  <c r="J48" i="3"/>
  <c r="F48" i="3"/>
  <c r="N47" i="3"/>
  <c r="J47" i="3"/>
  <c r="F47" i="3"/>
  <c r="N46" i="3"/>
  <c r="J46" i="3"/>
  <c r="F46" i="3"/>
  <c r="N45" i="3"/>
  <c r="J45" i="3"/>
  <c r="F45" i="3"/>
  <c r="N44" i="3"/>
  <c r="J44" i="3"/>
  <c r="F44" i="3"/>
  <c r="N43" i="3"/>
  <c r="J43" i="3"/>
  <c r="N42" i="3"/>
  <c r="N64" i="3" s="1"/>
  <c r="J42" i="3"/>
  <c r="J64" i="3" s="1"/>
  <c r="F42" i="3"/>
  <c r="N41" i="3"/>
  <c r="J41" i="3"/>
  <c r="J63" i="3" s="1"/>
  <c r="J68" i="3" s="1"/>
  <c r="F41" i="3"/>
  <c r="F63" i="3" s="1"/>
  <c r="M36" i="3"/>
  <c r="L36" i="3"/>
  <c r="I36" i="3"/>
  <c r="H36" i="3"/>
  <c r="D36" i="3"/>
  <c r="M35" i="3"/>
  <c r="L35" i="3"/>
  <c r="J35" i="3"/>
  <c r="I35" i="3"/>
  <c r="H35" i="3"/>
  <c r="F35" i="3"/>
  <c r="E35" i="3"/>
  <c r="D35" i="3"/>
  <c r="M34" i="3"/>
  <c r="L34" i="3"/>
  <c r="I34" i="3"/>
  <c r="H34" i="3"/>
  <c r="F34" i="3"/>
  <c r="E34" i="3"/>
  <c r="D34" i="3"/>
  <c r="M33" i="3"/>
  <c r="M38" i="3" s="1"/>
  <c r="L33" i="3"/>
  <c r="L38" i="3" s="1"/>
  <c r="I33" i="3"/>
  <c r="I38" i="3" s="1"/>
  <c r="H33" i="3"/>
  <c r="H38" i="3" s="1"/>
  <c r="E33" i="3"/>
  <c r="N32" i="3"/>
  <c r="J32" i="3"/>
  <c r="F32" i="3"/>
  <c r="N31" i="3"/>
  <c r="J31" i="3"/>
  <c r="F31" i="3"/>
  <c r="N30" i="3"/>
  <c r="J30" i="3"/>
  <c r="F30" i="3"/>
  <c r="N29" i="3"/>
  <c r="J29" i="3"/>
  <c r="F29" i="3"/>
  <c r="N28" i="3"/>
  <c r="J28" i="3"/>
  <c r="E28" i="3"/>
  <c r="E36" i="3" s="1"/>
  <c r="N27" i="3"/>
  <c r="J27" i="3"/>
  <c r="F27" i="3"/>
  <c r="N26" i="3"/>
  <c r="J26" i="3"/>
  <c r="F26" i="3"/>
  <c r="N25" i="3"/>
  <c r="J25" i="3"/>
  <c r="F25" i="3"/>
  <c r="N24" i="3"/>
  <c r="J24" i="3"/>
  <c r="F24" i="3"/>
  <c r="N23" i="3"/>
  <c r="J23" i="3"/>
  <c r="F23" i="3"/>
  <c r="N22" i="3"/>
  <c r="N36" i="3" s="1"/>
  <c r="J22" i="3"/>
  <c r="J36" i="3" s="1"/>
  <c r="F22" i="3"/>
  <c r="N21" i="3"/>
  <c r="N35" i="3" s="1"/>
  <c r="J21" i="3"/>
  <c r="F21" i="3"/>
  <c r="N20" i="3"/>
  <c r="J20" i="3"/>
  <c r="N19" i="3"/>
  <c r="N34" i="3" s="1"/>
  <c r="J19" i="3"/>
  <c r="J34" i="3" s="1"/>
  <c r="F19" i="3"/>
  <c r="N18" i="3"/>
  <c r="J18" i="3"/>
  <c r="F18" i="3"/>
  <c r="N17" i="3"/>
  <c r="J17" i="3"/>
  <c r="F17" i="3"/>
  <c r="N16" i="3"/>
  <c r="J16" i="3"/>
  <c r="F16" i="3"/>
  <c r="N15" i="3"/>
  <c r="J15" i="3"/>
  <c r="F15" i="3"/>
  <c r="N14" i="3"/>
  <c r="J14" i="3"/>
  <c r="F14" i="3"/>
  <c r="N13" i="3"/>
  <c r="J13" i="3"/>
  <c r="F13" i="3"/>
  <c r="N12" i="3"/>
  <c r="J12" i="3"/>
  <c r="F12" i="3"/>
  <c r="N11" i="3"/>
  <c r="J11" i="3"/>
  <c r="F11" i="3"/>
  <c r="N10" i="3"/>
  <c r="J10" i="3"/>
  <c r="D10" i="3"/>
  <c r="F10" i="3" s="1"/>
  <c r="N9" i="3"/>
  <c r="J9" i="3"/>
  <c r="D9" i="3"/>
  <c r="D33" i="3" s="1"/>
  <c r="D38" i="3" s="1"/>
  <c r="N8" i="3"/>
  <c r="N33" i="3" s="1"/>
  <c r="J8" i="3"/>
  <c r="J33" i="3" s="1"/>
  <c r="F8" i="3"/>
  <c r="N7" i="3"/>
  <c r="J7" i="3"/>
  <c r="F7" i="3"/>
  <c r="N4" i="3"/>
  <c r="J4" i="3"/>
  <c r="F4" i="3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G59" i="1"/>
  <c r="E59" i="1"/>
  <c r="E58" i="1"/>
  <c r="F57" i="1"/>
  <c r="F55" i="1"/>
  <c r="G51" i="1"/>
  <c r="F58" i="1" s="1"/>
  <c r="G58" i="1" s="1"/>
  <c r="G50" i="1"/>
  <c r="G49" i="1"/>
  <c r="F56" i="1" s="1"/>
  <c r="G48" i="1"/>
  <c r="G27" i="1"/>
  <c r="E57" i="1" s="1"/>
  <c r="G57" i="1" s="1"/>
  <c r="G26" i="1"/>
  <c r="E56" i="1" s="1"/>
  <c r="G25" i="1"/>
  <c r="E55" i="1" s="1"/>
  <c r="G55" i="1" s="1"/>
  <c r="F33" i="3" l="1"/>
  <c r="F38" i="3" s="1"/>
  <c r="F70" i="3" s="1"/>
  <c r="J70" i="3"/>
  <c r="J38" i="3"/>
  <c r="N38" i="3"/>
  <c r="N70" i="3" s="1"/>
  <c r="E38" i="3"/>
  <c r="F68" i="3"/>
  <c r="F36" i="3"/>
  <c r="F28" i="3"/>
  <c r="F9" i="3"/>
  <c r="N63" i="3"/>
  <c r="N68" i="3" s="1"/>
  <c r="G56" i="1"/>
</calcChain>
</file>

<file path=xl/sharedStrings.xml><?xml version="1.0" encoding="utf-8"?>
<sst xmlns="http://schemas.openxmlformats.org/spreadsheetml/2006/main" count="327" uniqueCount="179">
  <si>
    <t>GCA PTO MidFirst Checking</t>
  </si>
  <si>
    <t>8/1/20 Starting Balance: $34,600.42</t>
  </si>
  <si>
    <t>8/30/20 Ending Balance: $35,968.41</t>
  </si>
  <si>
    <t>Month:</t>
  </si>
  <si>
    <t>August</t>
  </si>
  <si>
    <t>Income</t>
  </si>
  <si>
    <t>Month</t>
  </si>
  <si>
    <t>&lt;Date&gt;</t>
  </si>
  <si>
    <t>&lt;CheckNum&gt;</t>
  </si>
  <si>
    <t>&lt;Description&gt;</t>
  </si>
  <si>
    <t>&lt;Withdrawal&gt;</t>
  </si>
  <si>
    <t>&lt;Deposit Amount&gt;</t>
  </si>
  <si>
    <t>Comments</t>
  </si>
  <si>
    <t>Category</t>
  </si>
  <si>
    <t>AUG_2021</t>
  </si>
  <si>
    <t>DEPOSIT</t>
  </si>
  <si>
    <t>Spartan Day - PTO Booth+ Snack Sales</t>
  </si>
  <si>
    <t>General PTO</t>
  </si>
  <si>
    <t>Fry's Rewards Program</t>
  </si>
  <si>
    <t>Band Spartan Day Collections</t>
  </si>
  <si>
    <t>Music</t>
  </si>
  <si>
    <t>Spartan Day - Uniform Closet + Donations</t>
  </si>
  <si>
    <t>ACH DEPOSIT</t>
  </si>
  <si>
    <t>Spartan Day Square (Total collected $4284.00, paid $4152.22; Music  $1653.00, less fees)</t>
  </si>
  <si>
    <t>Spartan Day Square (Total $4284.00; Uniform Closet Portion $2427.00, less fees)</t>
  </si>
  <si>
    <t>Spartan Day Square (Total $4284.00; PTO Booth/Snacks Portion $204.00, less fees)</t>
  </si>
  <si>
    <t>Curriculum Night - Square Inc 210812P2 210812 - total sales $5.00</t>
  </si>
  <si>
    <t>AMZNBBNUKPD5 AmazonSmil payments.amazon.co m ID#1F3DODKS4TE0U QW</t>
  </si>
  <si>
    <t>PTO memberships and general deposit</t>
  </si>
  <si>
    <t>PTO Teacher Luncheon donations</t>
  </si>
  <si>
    <t>Music deposits (t-shirt $, books, rental fees)</t>
  </si>
  <si>
    <t>Choir deposit - t-shirt and books payments</t>
  </si>
  <si>
    <t>Orchestra deposit - instrument rentals, t-shirts, books</t>
  </si>
  <si>
    <t xml:space="preserve"> </t>
  </si>
  <si>
    <t>Total Income</t>
  </si>
  <si>
    <t>General PTO_Income</t>
  </si>
  <si>
    <t>Music_Income</t>
  </si>
  <si>
    <t>Expenses:</t>
  </si>
  <si>
    <t>CHECK</t>
  </si>
  <si>
    <t>Andres Castro - Basketball Tournament Hotel Reimbursement</t>
  </si>
  <si>
    <t>HS Girl's Basketball</t>
  </si>
  <si>
    <t>Amy Madurzak - Bassoon Purchase</t>
  </si>
  <si>
    <t>Maria Flores - Senior Dinner ticket refund (family all had COVID)</t>
  </si>
  <si>
    <t>Katie Gerrich - music accompanist for fall band retreat</t>
  </si>
  <si>
    <t>Michelle Sorensen - Teacher Appreciation and Back to School supplies</t>
  </si>
  <si>
    <t>Michele Kalo - various music reimbursements</t>
  </si>
  <si>
    <t>GCA Volleyball - transfer of all money for start of 501c3 boosters</t>
  </si>
  <si>
    <t>Girl's Volleyball</t>
  </si>
  <si>
    <t>Joshua Gottry - Percussion accompanist</t>
  </si>
  <si>
    <t>L'iesl Hill - music accompanist for fall band retreat</t>
  </si>
  <si>
    <t>Michael Snyder - music accompanist for fall band retreat</t>
  </si>
  <si>
    <t>Ted Gibson - Guitar books reimbursement</t>
  </si>
  <si>
    <t>Matt Lennex - music accompanist for fall band retreat</t>
  </si>
  <si>
    <t>Joey Kluesener - - music accompanist for fall band retreat</t>
  </si>
  <si>
    <t>Patrick Sheridan - music accompanist for fall band retreat</t>
  </si>
  <si>
    <t>Jeff Quamo - music accompanist for fall band retreat</t>
  </si>
  <si>
    <t>Jenna Daum - music accompanist for fall band retreat</t>
  </si>
  <si>
    <t>Smith Grahm - music accompanist for fall band retreat</t>
  </si>
  <si>
    <t>Total Expenses</t>
  </si>
  <si>
    <t>General_PTO_Expenses</t>
  </si>
  <si>
    <t>Music_Expenses</t>
  </si>
  <si>
    <t>Volleyball_Expenses</t>
  </si>
  <si>
    <t>Summary</t>
  </si>
  <si>
    <t>Expenses</t>
  </si>
  <si>
    <t>Net</t>
  </si>
  <si>
    <t>Total PTO</t>
  </si>
  <si>
    <t>HS Volleyball</t>
  </si>
  <si>
    <t>PTO Checking Account by Category</t>
  </si>
  <si>
    <t>2021-2022 Summary</t>
  </si>
  <si>
    <t>Date</t>
  </si>
  <si>
    <t>Total_PTO</t>
  </si>
  <si>
    <t>PTO_General</t>
  </si>
  <si>
    <t>Athletics</t>
  </si>
  <si>
    <t>Track</t>
  </si>
  <si>
    <t>JHS_Baseball</t>
  </si>
  <si>
    <t>Boys_ JHS_Soccer</t>
  </si>
  <si>
    <t>Boys_HS_Basketball</t>
  </si>
  <si>
    <t>Girls_JHS_Soccer</t>
  </si>
  <si>
    <t>Girls HS_Basketball</t>
  </si>
  <si>
    <t>Girls_HS_Soccer</t>
  </si>
  <si>
    <t>Girls_HS_Volleyball</t>
  </si>
  <si>
    <t>Girls_HS_Softball</t>
  </si>
  <si>
    <t>HS_Golf</t>
  </si>
  <si>
    <t>Incoming from 2020-21</t>
  </si>
  <si>
    <t>JUL_2021_in</t>
  </si>
  <si>
    <t>JUL_2021_out</t>
  </si>
  <si>
    <t>AUG_2021_in</t>
  </si>
  <si>
    <t>AUG_2021_out</t>
  </si>
  <si>
    <t>SEP_2021_in</t>
  </si>
  <si>
    <t>SEP_2021_out</t>
  </si>
  <si>
    <t>OCT_2021_in</t>
  </si>
  <si>
    <t>OCT_2021_out</t>
  </si>
  <si>
    <t>NOV_2021_in</t>
  </si>
  <si>
    <t>NOV_2021_out</t>
  </si>
  <si>
    <t>DEC_2021_in</t>
  </si>
  <si>
    <t>DEC_2021_out</t>
  </si>
  <si>
    <t>JAN_2022_in</t>
  </si>
  <si>
    <t>JAN_2022_out</t>
  </si>
  <si>
    <t>FEB_2022_in</t>
  </si>
  <si>
    <t>FEB_2022_out</t>
  </si>
  <si>
    <t>MAR_2022_in</t>
  </si>
  <si>
    <t>MAR_2022_out</t>
  </si>
  <si>
    <t>APR_2022_in</t>
  </si>
  <si>
    <t>APR_2022_out</t>
  </si>
  <si>
    <t>MAY_2022_in</t>
  </si>
  <si>
    <t>MAY_2022_out</t>
  </si>
  <si>
    <t>JUN_2022_in</t>
  </si>
  <si>
    <t>JUN_2022_out</t>
  </si>
  <si>
    <t>YTD_2021-22_Year</t>
  </si>
  <si>
    <t>End of Year Balances</t>
  </si>
  <si>
    <t>2021-2022 Income</t>
  </si>
  <si>
    <t>2021-2022 Expenses</t>
  </si>
  <si>
    <t>Gilbert Classical Academy PTO 2020-2021 Proposed Budget</t>
  </si>
  <si>
    <t>2020-2021 ACTUALS</t>
  </si>
  <si>
    <t>2021-2022 PROPOSED</t>
  </si>
  <si>
    <t>Expense</t>
  </si>
  <si>
    <t>Previous Year Carryover</t>
  </si>
  <si>
    <t xml:space="preserve">     Membership Fees</t>
  </si>
  <si>
    <t>General_PTO</t>
  </si>
  <si>
    <t>$350 to date</t>
  </si>
  <si>
    <t xml:space="preserve">     Fall Clothing Yard Sale/Sunshine Acres</t>
  </si>
  <si>
    <t xml:space="preserve">     Parent Polo Sales</t>
  </si>
  <si>
    <t xml:space="preserve">     Uniform Closet</t>
  </si>
  <si>
    <t xml:space="preserve">     Spring Yard Sale</t>
  </si>
  <si>
    <t xml:space="preserve">  Fundraiser-Pass-thru's</t>
  </si>
  <si>
    <t xml:space="preserve">     Donations - general</t>
  </si>
  <si>
    <t xml:space="preserve">     Restaurant Nights</t>
  </si>
  <si>
    <t xml:space="preserve">     Frye's Fundraising</t>
  </si>
  <si>
    <t xml:space="preserve">     Amazon_Smile Fundraising</t>
  </si>
  <si>
    <t xml:space="preserve">     American Furniture Warehouse Fundraising</t>
  </si>
  <si>
    <t xml:space="preserve">     BoxTops for Education</t>
  </si>
  <si>
    <t xml:space="preserve">     Fundraising - Sports</t>
  </si>
  <si>
    <t>Indiv Sports</t>
  </si>
  <si>
    <t xml:space="preserve">     Donations - Sports</t>
  </si>
  <si>
    <t>$1000 to date</t>
  </si>
  <si>
    <t xml:space="preserve">     Athletics Fundraising</t>
  </si>
  <si>
    <t xml:space="preserve">     Music Instrument Rentals</t>
  </si>
  <si>
    <t xml:space="preserve">     Music T-shirt money</t>
  </si>
  <si>
    <t xml:space="preserve">     Music Books</t>
  </si>
  <si>
    <t xml:space="preserve">     Music Lip Sync Battle</t>
  </si>
  <si>
    <t xml:space="preserve">     Music Performance Conc. + Rest. Nights</t>
  </si>
  <si>
    <t xml:space="preserve">     Music Fall Fundraiser</t>
  </si>
  <si>
    <t xml:space="preserve">     Music - WinterFest</t>
  </si>
  <si>
    <t xml:space="preserve">     Music Diamondbacks Fundraiser</t>
  </si>
  <si>
    <t xml:space="preserve">     Music Spring Fundraiser</t>
  </si>
  <si>
    <t xml:space="preserve">     Music - Sees Candy Sales</t>
  </si>
  <si>
    <t xml:space="preserve">     Music Donations</t>
  </si>
  <si>
    <t>Subtotal Income - General PTO</t>
  </si>
  <si>
    <t>Subtotal Income - Indiv Sports</t>
  </si>
  <si>
    <t>Subtotal Income - Athletics</t>
  </si>
  <si>
    <t>Subtotal Income - Music</t>
  </si>
  <si>
    <t xml:space="preserve">     Teacher Appreciation+Student Treats</t>
  </si>
  <si>
    <t xml:space="preserve">     Senior Dinner</t>
  </si>
  <si>
    <t xml:space="preserve">     Senior Yard Signs</t>
  </si>
  <si>
    <t xml:space="preserve">     Teacher Class/Armageddon Reimburse</t>
  </si>
  <si>
    <t xml:space="preserve">     Math Calculator prizes</t>
  </si>
  <si>
    <t xml:space="preserve">     Armageddon</t>
  </si>
  <si>
    <t xml:space="preserve">     AP Calc Test Tutor</t>
  </si>
  <si>
    <t xml:space="preserve">     Signature Project Funding</t>
  </si>
  <si>
    <t xml:space="preserve">     Nike Uniforms + Sports Needs</t>
  </si>
  <si>
    <t xml:space="preserve">     Indiv Sports - Tourneys + supplies</t>
  </si>
  <si>
    <t>Sports</t>
  </si>
  <si>
    <t xml:space="preserve">     Athletics - Uniforms/Equipment</t>
  </si>
  <si>
    <t xml:space="preserve">     Music - Equipment Repair</t>
  </si>
  <si>
    <t>Bassoon purchase DONE</t>
  </si>
  <si>
    <t xml:space="preserve">     Music - Equipment Purchase</t>
  </si>
  <si>
    <t xml:space="preserve">     Music - Festivals and Retreats</t>
  </si>
  <si>
    <t xml:space="preserve">     Music - Clinician Fees</t>
  </si>
  <si>
    <t xml:space="preserve">     Music - Travel</t>
  </si>
  <si>
    <t xml:space="preserve">     Music - Meals</t>
  </si>
  <si>
    <t xml:space="preserve">     Music - Concert Attire</t>
  </si>
  <si>
    <t xml:space="preserve">     Music - Awards</t>
  </si>
  <si>
    <t xml:space="preserve">     Music - sheet music</t>
  </si>
  <si>
    <t xml:space="preserve">     Music - Dues and Subscriptions</t>
  </si>
  <si>
    <t>Subtotal Expenses - General PTO</t>
  </si>
  <si>
    <t>Subtotal Expenses - Indiv Sports</t>
  </si>
  <si>
    <t>Subtotal Expenses - Athletics</t>
  </si>
  <si>
    <t>Subtotal Expenses - Music</t>
  </si>
  <si>
    <t>Carry-Over to 2020-2021 School Year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</si>
</sst>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2" xfId="0" applyBorder="1"/>
    <xf numFmtId="14" fontId="0" fillId="0" borderId="0" xfId="0" applyNumberFormat="1"/>
    <xf numFmtId="8" fontId="0" fillId="0" borderId="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0" fontId="1" fillId="3" borderId="1" xfId="0" applyFont="1" applyFill="1" applyBorder="1"/>
    <xf numFmtId="0" fontId="6" fillId="0" borderId="0" xfId="0" applyFont="1"/>
    <xf numFmtId="0" fontId="1" fillId="2" borderId="0" xfId="0" applyFont="1" applyFill="1"/>
    <xf numFmtId="0" fontId="7" fillId="0" borderId="1" xfId="0" applyFont="1" applyBorder="1"/>
    <xf numFmtId="8" fontId="7" fillId="0" borderId="1" xfId="0" applyNumberFormat="1" applyFont="1" applyBorder="1"/>
    <xf numFmtId="8" fontId="0" fillId="0" borderId="1" xfId="0" applyNumberFormat="1" applyBorder="1"/>
    <xf numFmtId="8" fontId="0" fillId="0" borderId="0" xfId="0" applyNumberFormat="1"/>
    <xf numFmtId="8" fontId="8" fillId="0" borderId="1" xfId="0" applyNumberFormat="1" applyFont="1" applyBorder="1"/>
    <xf numFmtId="8" fontId="7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796B-F0C2-492A-8873-A1F02DD68BDF}">
  <dimension ref="A1:H59"/>
  <sheetViews>
    <sheetView workbookViewId="0">
      <selection sqref="A1:H60"/>
    </sheetView>
  </sheetViews>
  <sheetFormatPr defaultRowHeight="15" x14ac:dyDescent="0.25"/>
  <cols>
    <col min="1" max="1" width="10.140625" customWidth="1"/>
    <col min="2" max="2" width="13.28515625" customWidth="1"/>
    <col min="4" max="4" width="13.7109375" customWidth="1"/>
    <col min="5" max="5" width="11.5703125" customWidth="1"/>
    <col min="6" max="6" width="21.5703125" customWidth="1"/>
    <col min="7" max="7" width="63.28515625" customWidth="1"/>
    <col min="8" max="8" width="17.5703125" customWidth="1"/>
  </cols>
  <sheetData>
    <row r="1" spans="1:8" ht="23.25" x14ac:dyDescent="0.35">
      <c r="A1" s="1" t="s">
        <v>0</v>
      </c>
    </row>
    <row r="2" spans="1:8" ht="23.25" x14ac:dyDescent="0.35">
      <c r="A2" s="2" t="s">
        <v>1</v>
      </c>
    </row>
    <row r="3" spans="1:8" ht="23.25" x14ac:dyDescent="0.35">
      <c r="A3" s="2" t="s">
        <v>2</v>
      </c>
    </row>
    <row r="6" spans="1:8" x14ac:dyDescent="0.25">
      <c r="A6" t="s">
        <v>3</v>
      </c>
      <c r="B6" t="s">
        <v>4</v>
      </c>
      <c r="C6">
        <v>2021</v>
      </c>
    </row>
    <row r="8" spans="1:8" x14ac:dyDescent="0.25">
      <c r="A8" s="3" t="s">
        <v>5</v>
      </c>
    </row>
    <row r="9" spans="1:8" x14ac:dyDescent="0.2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</row>
    <row r="10" spans="1:8" x14ac:dyDescent="0.25">
      <c r="A10" s="5" t="s">
        <v>14</v>
      </c>
      <c r="B10" s="6">
        <v>44410</v>
      </c>
      <c r="C10" s="5"/>
      <c r="D10" s="5" t="s">
        <v>15</v>
      </c>
      <c r="E10" s="7"/>
      <c r="F10" s="7">
        <v>157</v>
      </c>
      <c r="G10" s="5" t="s">
        <v>16</v>
      </c>
      <c r="H10" s="5" t="s">
        <v>17</v>
      </c>
    </row>
    <row r="11" spans="1:8" x14ac:dyDescent="0.25">
      <c r="A11" s="5" t="s">
        <v>14</v>
      </c>
      <c r="B11" s="6">
        <v>44410</v>
      </c>
      <c r="C11" s="5"/>
      <c r="D11" s="5" t="s">
        <v>15</v>
      </c>
      <c r="E11" s="7"/>
      <c r="F11" s="7">
        <v>217.72</v>
      </c>
      <c r="G11" s="5" t="s">
        <v>18</v>
      </c>
      <c r="H11" s="5" t="s">
        <v>17</v>
      </c>
    </row>
    <row r="12" spans="1:8" x14ac:dyDescent="0.25">
      <c r="A12" s="5" t="s">
        <v>14</v>
      </c>
      <c r="B12" s="6">
        <v>44410</v>
      </c>
      <c r="C12" s="5"/>
      <c r="D12" s="5" t="s">
        <v>15</v>
      </c>
      <c r="E12" s="7"/>
      <c r="F12" s="7">
        <v>523</v>
      </c>
      <c r="G12" s="5" t="s">
        <v>19</v>
      </c>
      <c r="H12" s="5" t="s">
        <v>20</v>
      </c>
    </row>
    <row r="13" spans="1:8" x14ac:dyDescent="0.25">
      <c r="A13" s="5" t="s">
        <v>14</v>
      </c>
      <c r="B13" s="6">
        <v>44410</v>
      </c>
      <c r="C13" s="5"/>
      <c r="D13" s="5" t="s">
        <v>15</v>
      </c>
      <c r="E13" s="7"/>
      <c r="F13" s="7">
        <v>2010</v>
      </c>
      <c r="G13" s="5" t="s">
        <v>21</v>
      </c>
      <c r="H13" s="5" t="s">
        <v>17</v>
      </c>
    </row>
    <row r="14" spans="1:8" x14ac:dyDescent="0.25">
      <c r="A14" s="5" t="s">
        <v>14</v>
      </c>
      <c r="B14" s="6">
        <v>44410</v>
      </c>
      <c r="C14" s="5"/>
      <c r="D14" s="5" t="s">
        <v>22</v>
      </c>
      <c r="E14" s="7"/>
      <c r="F14" s="8">
        <v>1602.14</v>
      </c>
      <c r="G14" s="5" t="s">
        <v>23</v>
      </c>
      <c r="H14" s="5" t="s">
        <v>20</v>
      </c>
    </row>
    <row r="15" spans="1:8" x14ac:dyDescent="0.25">
      <c r="A15" s="5" t="s">
        <v>14</v>
      </c>
      <c r="B15" s="6">
        <v>44410</v>
      </c>
      <c r="C15" s="5"/>
      <c r="D15" s="5" t="s">
        <v>22</v>
      </c>
      <c r="E15" s="7"/>
      <c r="F15" s="7">
        <v>2352.38</v>
      </c>
      <c r="G15" s="5" t="s">
        <v>24</v>
      </c>
      <c r="H15" s="5" t="s">
        <v>17</v>
      </c>
    </row>
    <row r="16" spans="1:8" x14ac:dyDescent="0.25">
      <c r="A16" s="5" t="s">
        <v>14</v>
      </c>
      <c r="B16" s="6">
        <v>44410</v>
      </c>
      <c r="C16" s="5"/>
      <c r="D16" s="5" t="s">
        <v>22</v>
      </c>
      <c r="E16" s="7"/>
      <c r="F16" s="7">
        <v>197.7</v>
      </c>
      <c r="G16" s="5" t="s">
        <v>25</v>
      </c>
      <c r="H16" s="5" t="s">
        <v>17</v>
      </c>
    </row>
    <row r="17" spans="1:8" x14ac:dyDescent="0.25">
      <c r="A17" s="5" t="s">
        <v>14</v>
      </c>
      <c r="B17" s="6">
        <v>44420</v>
      </c>
      <c r="C17" s="5"/>
      <c r="D17" s="5" t="s">
        <v>22</v>
      </c>
      <c r="E17" s="7"/>
      <c r="F17" s="7">
        <v>4.7699999999999996</v>
      </c>
      <c r="G17" s="5" t="s">
        <v>26</v>
      </c>
      <c r="H17" s="5" t="s">
        <v>17</v>
      </c>
    </row>
    <row r="18" spans="1:8" x14ac:dyDescent="0.25">
      <c r="A18" s="5" t="s">
        <v>14</v>
      </c>
      <c r="B18" s="6">
        <v>44424</v>
      </c>
      <c r="C18" s="5"/>
      <c r="D18" s="5" t="s">
        <v>22</v>
      </c>
      <c r="E18" s="7"/>
      <c r="F18" s="7">
        <v>100.35</v>
      </c>
      <c r="G18" s="5" t="s">
        <v>27</v>
      </c>
      <c r="H18" s="5" t="s">
        <v>17</v>
      </c>
    </row>
    <row r="19" spans="1:8" x14ac:dyDescent="0.25">
      <c r="A19" s="5" t="s">
        <v>14</v>
      </c>
      <c r="B19" s="6">
        <v>44428</v>
      </c>
      <c r="C19" s="5"/>
      <c r="D19" s="5" t="s">
        <v>15</v>
      </c>
      <c r="E19" s="7"/>
      <c r="F19" s="7">
        <v>77</v>
      </c>
      <c r="G19" s="5" t="s">
        <v>28</v>
      </c>
      <c r="H19" s="5" t="s">
        <v>17</v>
      </c>
    </row>
    <row r="20" spans="1:8" x14ac:dyDescent="0.25">
      <c r="A20" s="5" t="s">
        <v>14</v>
      </c>
      <c r="B20" s="6">
        <v>44428</v>
      </c>
      <c r="C20" s="5"/>
      <c r="D20" s="5" t="s">
        <v>15</v>
      </c>
      <c r="E20" s="7"/>
      <c r="F20" s="7">
        <v>150</v>
      </c>
      <c r="G20" s="5" t="s">
        <v>29</v>
      </c>
      <c r="H20" s="5" t="s">
        <v>17</v>
      </c>
    </row>
    <row r="21" spans="1:8" x14ac:dyDescent="0.25">
      <c r="A21" s="5" t="s">
        <v>14</v>
      </c>
      <c r="B21" s="6">
        <v>44428</v>
      </c>
      <c r="C21" s="5"/>
      <c r="D21" s="5" t="s">
        <v>15</v>
      </c>
      <c r="E21" s="7"/>
      <c r="F21" s="7">
        <v>2836</v>
      </c>
      <c r="G21" s="5" t="s">
        <v>30</v>
      </c>
      <c r="H21" s="5" t="s">
        <v>20</v>
      </c>
    </row>
    <row r="22" spans="1:8" x14ac:dyDescent="0.25">
      <c r="A22" s="5" t="s">
        <v>14</v>
      </c>
      <c r="B22" s="6">
        <v>44438</v>
      </c>
      <c r="C22" s="5"/>
      <c r="D22" s="5" t="s">
        <v>15</v>
      </c>
      <c r="E22" s="7"/>
      <c r="F22" s="7">
        <v>461</v>
      </c>
      <c r="G22" s="5" t="s">
        <v>31</v>
      </c>
      <c r="H22" s="5" t="s">
        <v>20</v>
      </c>
    </row>
    <row r="23" spans="1:8" x14ac:dyDescent="0.25">
      <c r="A23" s="5" t="s">
        <v>14</v>
      </c>
      <c r="B23" s="6">
        <v>44438</v>
      </c>
      <c r="C23" s="5"/>
      <c r="D23" s="5" t="s">
        <v>15</v>
      </c>
      <c r="E23" s="7"/>
      <c r="F23" s="7">
        <v>573</v>
      </c>
      <c r="G23" s="5" t="s">
        <v>32</v>
      </c>
      <c r="H23" s="5" t="s">
        <v>20</v>
      </c>
    </row>
    <row r="24" spans="1:8" x14ac:dyDescent="0.25">
      <c r="A24" s="9" t="s">
        <v>33</v>
      </c>
      <c r="B24" s="10"/>
      <c r="F24" s="5"/>
      <c r="G24" s="5"/>
    </row>
    <row r="25" spans="1:8" x14ac:dyDescent="0.25">
      <c r="B25" s="10"/>
      <c r="F25" s="5" t="s">
        <v>34</v>
      </c>
      <c r="G25" s="11">
        <f>SUM(F10:F23)</f>
        <v>11262.060000000001</v>
      </c>
    </row>
    <row r="26" spans="1:8" x14ac:dyDescent="0.25">
      <c r="B26" s="10"/>
      <c r="F26" s="5" t="s">
        <v>35</v>
      </c>
      <c r="G26" s="11">
        <f>SUM(F10:F11,F13,F15:F20)</f>
        <v>5266.920000000001</v>
      </c>
    </row>
    <row r="27" spans="1:8" x14ac:dyDescent="0.25">
      <c r="B27" s="10"/>
      <c r="F27" s="5" t="s">
        <v>36</v>
      </c>
      <c r="G27" s="11">
        <f>SUM(F12,F14,F21:F23)</f>
        <v>5995.14</v>
      </c>
    </row>
    <row r="28" spans="1:8" x14ac:dyDescent="0.25">
      <c r="B28" s="10"/>
      <c r="G28" s="12"/>
    </row>
    <row r="29" spans="1:8" x14ac:dyDescent="0.25">
      <c r="A29" s="3" t="s">
        <v>37</v>
      </c>
      <c r="B29" s="10"/>
    </row>
    <row r="30" spans="1:8" x14ac:dyDescent="0.25">
      <c r="A30" s="5" t="s">
        <v>14</v>
      </c>
      <c r="B30" s="6">
        <v>44413</v>
      </c>
      <c r="C30" s="5">
        <v>2567</v>
      </c>
      <c r="D30" s="5" t="s">
        <v>38</v>
      </c>
      <c r="E30" s="7">
        <v>-539.1</v>
      </c>
      <c r="F30" s="7"/>
      <c r="G30" s="5" t="s">
        <v>39</v>
      </c>
      <c r="H30" s="5" t="s">
        <v>40</v>
      </c>
    </row>
    <row r="31" spans="1:8" x14ac:dyDescent="0.25">
      <c r="A31" s="5" t="s">
        <v>14</v>
      </c>
      <c r="B31" s="6">
        <v>44417</v>
      </c>
      <c r="C31" s="5">
        <v>2568</v>
      </c>
      <c r="D31" s="5" t="s">
        <v>38</v>
      </c>
      <c r="E31" s="7">
        <v>-4500</v>
      </c>
      <c r="F31" s="7"/>
      <c r="G31" s="5" t="s">
        <v>41</v>
      </c>
      <c r="H31" s="5" t="s">
        <v>20</v>
      </c>
    </row>
    <row r="32" spans="1:8" x14ac:dyDescent="0.25">
      <c r="A32" s="5" t="s">
        <v>14</v>
      </c>
      <c r="B32" s="6">
        <v>44417</v>
      </c>
      <c r="C32" s="5">
        <v>2566</v>
      </c>
      <c r="D32" s="5" t="s">
        <v>38</v>
      </c>
      <c r="E32" s="7">
        <v>-60</v>
      </c>
      <c r="F32" s="7"/>
      <c r="G32" s="5" t="s">
        <v>42</v>
      </c>
      <c r="H32" s="5" t="s">
        <v>17</v>
      </c>
    </row>
    <row r="33" spans="1:8" x14ac:dyDescent="0.25">
      <c r="A33" s="5" t="s">
        <v>14</v>
      </c>
      <c r="B33" s="6">
        <v>44424</v>
      </c>
      <c r="C33" s="5">
        <v>2574</v>
      </c>
      <c r="D33" s="5" t="s">
        <v>38</v>
      </c>
      <c r="E33" s="7">
        <v>-100</v>
      </c>
      <c r="F33" s="7"/>
      <c r="G33" s="5" t="s">
        <v>43</v>
      </c>
      <c r="H33" s="5" t="s">
        <v>20</v>
      </c>
    </row>
    <row r="34" spans="1:8" x14ac:dyDescent="0.25">
      <c r="A34" s="5" t="s">
        <v>14</v>
      </c>
      <c r="B34" s="6">
        <v>44424</v>
      </c>
      <c r="C34" s="5">
        <v>2572</v>
      </c>
      <c r="D34" s="5" t="s">
        <v>38</v>
      </c>
      <c r="E34" s="7">
        <v>-511.7</v>
      </c>
      <c r="F34" s="7"/>
      <c r="G34" s="5" t="s">
        <v>44</v>
      </c>
      <c r="H34" s="5" t="s">
        <v>17</v>
      </c>
    </row>
    <row r="35" spans="1:8" x14ac:dyDescent="0.25">
      <c r="A35" s="5" t="s">
        <v>14</v>
      </c>
      <c r="B35" s="6">
        <v>44424</v>
      </c>
      <c r="C35" s="5">
        <v>2571</v>
      </c>
      <c r="D35" s="5" t="s">
        <v>38</v>
      </c>
      <c r="E35" s="7">
        <v>-990.81</v>
      </c>
      <c r="F35" s="7"/>
      <c r="G35" s="5" t="s">
        <v>45</v>
      </c>
      <c r="H35" s="5" t="s">
        <v>20</v>
      </c>
    </row>
    <row r="36" spans="1:8" x14ac:dyDescent="0.25">
      <c r="A36" s="5" t="s">
        <v>14</v>
      </c>
      <c r="B36" s="6">
        <v>44424</v>
      </c>
      <c r="C36" s="5">
        <v>2570</v>
      </c>
      <c r="D36" s="5" t="s">
        <v>38</v>
      </c>
      <c r="E36" s="7">
        <v>-1653.86</v>
      </c>
      <c r="F36" s="7"/>
      <c r="G36" s="5" t="s">
        <v>46</v>
      </c>
      <c r="H36" s="5" t="s">
        <v>47</v>
      </c>
    </row>
    <row r="37" spans="1:8" x14ac:dyDescent="0.25">
      <c r="A37" s="5" t="s">
        <v>14</v>
      </c>
      <c r="B37" s="6">
        <v>44424</v>
      </c>
      <c r="C37" s="5">
        <v>2565</v>
      </c>
      <c r="D37" s="5" t="s">
        <v>38</v>
      </c>
      <c r="E37" s="7">
        <v>-72</v>
      </c>
      <c r="F37" s="7"/>
      <c r="G37" s="5" t="s">
        <v>48</v>
      </c>
      <c r="H37" s="5" t="s">
        <v>20</v>
      </c>
    </row>
    <row r="38" spans="1:8" x14ac:dyDescent="0.25">
      <c r="A38" s="5" t="s">
        <v>14</v>
      </c>
      <c r="B38" s="6">
        <v>44425</v>
      </c>
      <c r="C38" s="5">
        <v>2573</v>
      </c>
      <c r="D38" s="5" t="s">
        <v>38</v>
      </c>
      <c r="E38" s="7">
        <v>-100</v>
      </c>
      <c r="F38" s="7"/>
      <c r="G38" s="5" t="s">
        <v>49</v>
      </c>
      <c r="H38" s="5" t="s">
        <v>20</v>
      </c>
    </row>
    <row r="39" spans="1:8" x14ac:dyDescent="0.25">
      <c r="A39" s="5" t="s">
        <v>14</v>
      </c>
      <c r="B39" s="6">
        <v>44426</v>
      </c>
      <c r="C39" s="5">
        <v>2577</v>
      </c>
      <c r="D39" s="5" t="s">
        <v>38</v>
      </c>
      <c r="E39" s="7">
        <v>-100</v>
      </c>
      <c r="F39" s="7"/>
      <c r="G39" s="5" t="s">
        <v>50</v>
      </c>
      <c r="H39" s="5" t="s">
        <v>20</v>
      </c>
    </row>
    <row r="40" spans="1:8" x14ac:dyDescent="0.25">
      <c r="A40" s="5" t="s">
        <v>14</v>
      </c>
      <c r="B40" s="6">
        <v>44435</v>
      </c>
      <c r="C40" s="5">
        <v>2578</v>
      </c>
      <c r="D40" s="5" t="s">
        <v>38</v>
      </c>
      <c r="E40" s="7">
        <v>-166.6</v>
      </c>
      <c r="F40" s="7"/>
      <c r="G40" s="5" t="s">
        <v>51</v>
      </c>
      <c r="H40" s="5" t="s">
        <v>20</v>
      </c>
    </row>
    <row r="41" spans="1:8" x14ac:dyDescent="0.25">
      <c r="A41" s="5" t="s">
        <v>14</v>
      </c>
      <c r="B41" s="6">
        <v>44438</v>
      </c>
      <c r="C41" s="5">
        <v>2588</v>
      </c>
      <c r="D41" s="5" t="s">
        <v>38</v>
      </c>
      <c r="E41" s="7">
        <v>-200</v>
      </c>
      <c r="F41" s="7"/>
      <c r="G41" s="5" t="s">
        <v>52</v>
      </c>
      <c r="H41" s="5" t="s">
        <v>20</v>
      </c>
    </row>
    <row r="42" spans="1:8" x14ac:dyDescent="0.25">
      <c r="A42" s="5" t="s">
        <v>14</v>
      </c>
      <c r="B42" s="6">
        <v>44438</v>
      </c>
      <c r="C42" s="5">
        <v>2582</v>
      </c>
      <c r="D42" s="5" t="s">
        <v>38</v>
      </c>
      <c r="E42" s="7">
        <v>-200</v>
      </c>
      <c r="F42" s="7"/>
      <c r="G42" s="5" t="s">
        <v>53</v>
      </c>
      <c r="H42" s="5" t="s">
        <v>20</v>
      </c>
    </row>
    <row r="43" spans="1:8" x14ac:dyDescent="0.25">
      <c r="A43" s="5" t="s">
        <v>14</v>
      </c>
      <c r="B43" s="6">
        <v>44439</v>
      </c>
      <c r="C43" s="5">
        <v>2586</v>
      </c>
      <c r="D43" s="5" t="s">
        <v>38</v>
      </c>
      <c r="E43" s="7">
        <v>-200</v>
      </c>
      <c r="F43" s="7"/>
      <c r="G43" s="5" t="s">
        <v>54</v>
      </c>
      <c r="H43" s="5" t="s">
        <v>20</v>
      </c>
    </row>
    <row r="44" spans="1:8" x14ac:dyDescent="0.25">
      <c r="A44" s="5" t="s">
        <v>14</v>
      </c>
      <c r="B44" s="6">
        <v>44439</v>
      </c>
      <c r="C44" s="5">
        <v>2584</v>
      </c>
      <c r="D44" s="5" t="s">
        <v>38</v>
      </c>
      <c r="E44" s="7">
        <v>-200</v>
      </c>
      <c r="F44" s="7"/>
      <c r="G44" s="5" t="s">
        <v>55</v>
      </c>
      <c r="H44" s="5" t="s">
        <v>20</v>
      </c>
    </row>
    <row r="45" spans="1:8" x14ac:dyDescent="0.25">
      <c r="A45" s="5" t="s">
        <v>14</v>
      </c>
      <c r="B45" s="6">
        <v>44439</v>
      </c>
      <c r="C45" s="5">
        <v>2580</v>
      </c>
      <c r="D45" s="5" t="s">
        <v>38</v>
      </c>
      <c r="E45" s="7">
        <v>-200</v>
      </c>
      <c r="F45" s="7"/>
      <c r="G45" s="5" t="s">
        <v>56</v>
      </c>
      <c r="H45" s="5" t="s">
        <v>20</v>
      </c>
    </row>
    <row r="46" spans="1:8" x14ac:dyDescent="0.25">
      <c r="A46" s="5" t="s">
        <v>14</v>
      </c>
      <c r="B46" s="6">
        <v>44439</v>
      </c>
      <c r="C46" s="5">
        <v>2575</v>
      </c>
      <c r="D46" s="5" t="s">
        <v>38</v>
      </c>
      <c r="E46" s="7">
        <v>-100</v>
      </c>
      <c r="F46" s="7"/>
      <c r="G46" s="5" t="s">
        <v>57</v>
      </c>
      <c r="H46" s="5" t="s">
        <v>20</v>
      </c>
    </row>
    <row r="47" spans="1:8" x14ac:dyDescent="0.25">
      <c r="B47" s="10"/>
    </row>
    <row r="48" spans="1:8" x14ac:dyDescent="0.25">
      <c r="B48" s="10"/>
      <c r="F48" s="5" t="s">
        <v>58</v>
      </c>
      <c r="G48" s="11">
        <f>SUM(E30:E46)</f>
        <v>-9894.0700000000015</v>
      </c>
    </row>
    <row r="49" spans="2:7" x14ac:dyDescent="0.25">
      <c r="B49" s="10"/>
      <c r="F49" s="5" t="s">
        <v>59</v>
      </c>
      <c r="G49" s="11">
        <f>SUM(E32,E34)</f>
        <v>-571.70000000000005</v>
      </c>
    </row>
    <row r="50" spans="2:7" x14ac:dyDescent="0.25">
      <c r="B50" s="10"/>
      <c r="F50" s="5" t="s">
        <v>60</v>
      </c>
      <c r="G50" s="11">
        <f>SUM(E31,E33,E35,E37:E46)</f>
        <v>-7129.41</v>
      </c>
    </row>
    <row r="51" spans="2:7" x14ac:dyDescent="0.25">
      <c r="B51" s="10"/>
      <c r="F51" s="5" t="s">
        <v>61</v>
      </c>
      <c r="G51" s="11">
        <f>E36</f>
        <v>-1653.86</v>
      </c>
    </row>
    <row r="52" spans="2:7" x14ac:dyDescent="0.25">
      <c r="B52" s="10"/>
      <c r="F52" s="5" t="s">
        <v>40</v>
      </c>
      <c r="G52" s="11">
        <v>-539.1</v>
      </c>
    </row>
    <row r="53" spans="2:7" x14ac:dyDescent="0.25">
      <c r="B53" s="10"/>
    </row>
    <row r="54" spans="2:7" x14ac:dyDescent="0.25">
      <c r="B54" s="10"/>
      <c r="D54" s="13" t="s">
        <v>62</v>
      </c>
      <c r="E54" s="13" t="s">
        <v>5</v>
      </c>
      <c r="F54" s="13" t="s">
        <v>63</v>
      </c>
      <c r="G54" s="13" t="s">
        <v>64</v>
      </c>
    </row>
    <row r="55" spans="2:7" x14ac:dyDescent="0.25">
      <c r="B55" s="10"/>
      <c r="D55" s="5" t="s">
        <v>65</v>
      </c>
      <c r="E55" s="11">
        <f>G25</f>
        <v>11262.060000000001</v>
      </c>
      <c r="F55" s="11">
        <f>G48</f>
        <v>-9894.0700000000015</v>
      </c>
      <c r="G55" s="11">
        <f>E55+F55</f>
        <v>1367.9899999999998</v>
      </c>
    </row>
    <row r="56" spans="2:7" x14ac:dyDescent="0.25">
      <c r="D56" s="5" t="s">
        <v>17</v>
      </c>
      <c r="E56" s="11">
        <f>G26</f>
        <v>5266.920000000001</v>
      </c>
      <c r="F56" s="11">
        <f>G49</f>
        <v>-571.70000000000005</v>
      </c>
      <c r="G56" s="11">
        <f>E56+F56</f>
        <v>4695.2200000000012</v>
      </c>
    </row>
    <row r="57" spans="2:7" x14ac:dyDescent="0.25">
      <c r="D57" s="5" t="s">
        <v>20</v>
      </c>
      <c r="E57" s="11">
        <f>G27</f>
        <v>5995.14</v>
      </c>
      <c r="F57" s="11">
        <f>G50</f>
        <v>-7129.41</v>
      </c>
      <c r="G57" s="11">
        <f>E57+F57</f>
        <v>-1134.2699999999995</v>
      </c>
    </row>
    <row r="58" spans="2:7" x14ac:dyDescent="0.25">
      <c r="D58" s="5" t="s">
        <v>66</v>
      </c>
      <c r="E58" s="11">
        <f>0</f>
        <v>0</v>
      </c>
      <c r="F58" s="11">
        <f>G51</f>
        <v>-1653.86</v>
      </c>
      <c r="G58" s="11">
        <f>E58+F58</f>
        <v>-1653.86</v>
      </c>
    </row>
    <row r="59" spans="2:7" x14ac:dyDescent="0.25">
      <c r="D59" s="9" t="s">
        <v>40</v>
      </c>
      <c r="E59" s="11">
        <f>0</f>
        <v>0</v>
      </c>
      <c r="F59" s="11">
        <v>-539.1</v>
      </c>
      <c r="G59" s="11">
        <f>E59+F59</f>
        <v>-539.1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9448F-11A1-4CB9-8376-2CB487D4959B}">
  <dimension ref="A1:P37"/>
  <sheetViews>
    <sheetView workbookViewId="0">
      <selection sqref="A1:P37"/>
    </sheetView>
  </sheetViews>
  <sheetFormatPr defaultRowHeight="15" x14ac:dyDescent="0.25"/>
  <cols>
    <col min="1" max="1" width="21.7109375" customWidth="1"/>
    <col min="2" max="2" width="11.28515625" customWidth="1"/>
    <col min="3" max="3" width="13.140625" customWidth="1"/>
    <col min="4" max="4" width="11.42578125" customWidth="1"/>
    <col min="5" max="5" width="10.5703125" bestFit="1" customWidth="1"/>
    <col min="6" max="6" width="8.42578125" customWidth="1"/>
    <col min="7" max="7" width="12.42578125" bestFit="1" customWidth="1"/>
    <col min="8" max="8" width="16.28515625" customWidth="1"/>
    <col min="9" max="9" width="18.5703125" customWidth="1"/>
    <col min="10" max="10" width="16.7109375" customWidth="1"/>
    <col min="11" max="11" width="18.28515625" bestFit="1" customWidth="1"/>
    <col min="12" max="12" width="15.28515625" bestFit="1" customWidth="1"/>
    <col min="13" max="13" width="18.7109375" bestFit="1" customWidth="1"/>
    <col min="14" max="14" width="16.42578125" bestFit="1" customWidth="1"/>
    <col min="15" max="15" width="11" customWidth="1"/>
    <col min="16" max="16" width="1.140625" customWidth="1"/>
  </cols>
  <sheetData>
    <row r="1" spans="1:16" ht="23.25" x14ac:dyDescent="0.35">
      <c r="G1" s="2" t="s">
        <v>67</v>
      </c>
    </row>
    <row r="2" spans="1:16" ht="21" x14ac:dyDescent="0.35">
      <c r="H2" s="14" t="s">
        <v>68</v>
      </c>
    </row>
    <row r="4" spans="1:16" x14ac:dyDescent="0.25">
      <c r="A4" s="4" t="s">
        <v>69</v>
      </c>
      <c r="B4" s="4" t="s">
        <v>70</v>
      </c>
      <c r="C4" s="4" t="s">
        <v>71</v>
      </c>
      <c r="D4" s="4" t="s">
        <v>20</v>
      </c>
      <c r="E4" s="4" t="s">
        <v>72</v>
      </c>
      <c r="F4" s="4" t="s">
        <v>73</v>
      </c>
      <c r="G4" s="4" t="s">
        <v>74</v>
      </c>
      <c r="H4" s="4" t="s">
        <v>75</v>
      </c>
      <c r="I4" s="4" t="s">
        <v>76</v>
      </c>
      <c r="J4" s="4" t="s">
        <v>77</v>
      </c>
      <c r="K4" s="4" t="s">
        <v>78</v>
      </c>
      <c r="L4" s="4" t="s">
        <v>79</v>
      </c>
      <c r="M4" s="4" t="s">
        <v>80</v>
      </c>
      <c r="N4" s="4" t="s">
        <v>81</v>
      </c>
      <c r="O4" s="4" t="s">
        <v>82</v>
      </c>
      <c r="P4" s="15"/>
    </row>
    <row r="5" spans="1:16" x14ac:dyDescent="0.25">
      <c r="A5" s="16" t="s">
        <v>83</v>
      </c>
      <c r="B5" s="17">
        <v>37849.539999999994</v>
      </c>
      <c r="C5" s="18">
        <v>10677.339999999998</v>
      </c>
      <c r="D5" s="18">
        <v>19317.849999999995</v>
      </c>
      <c r="E5" s="18">
        <v>326.68999999999983</v>
      </c>
      <c r="F5" s="18">
        <v>0</v>
      </c>
      <c r="G5" s="18">
        <v>160</v>
      </c>
      <c r="H5" s="18">
        <v>461.20999999999992</v>
      </c>
      <c r="I5" s="18">
        <v>124</v>
      </c>
      <c r="J5" s="18">
        <v>213.76999999999998</v>
      </c>
      <c r="K5" s="18">
        <v>3788.7200000000003</v>
      </c>
      <c r="L5" s="18">
        <v>0</v>
      </c>
      <c r="M5" s="18">
        <v>1628.8600000000001</v>
      </c>
      <c r="N5" s="18">
        <v>0</v>
      </c>
      <c r="O5" s="18">
        <v>1151.0999999999999</v>
      </c>
      <c r="P5" s="19"/>
    </row>
    <row r="6" spans="1:16" x14ac:dyDescent="0.25">
      <c r="A6" s="16" t="s">
        <v>84</v>
      </c>
      <c r="B6" s="17">
        <v>462.36</v>
      </c>
      <c r="C6" s="17">
        <v>262.36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200</v>
      </c>
      <c r="L6" s="17">
        <v>0</v>
      </c>
      <c r="M6" s="17">
        <v>0</v>
      </c>
      <c r="N6" s="17">
        <v>0</v>
      </c>
      <c r="O6" s="17">
        <v>0</v>
      </c>
      <c r="P6" s="19"/>
    </row>
    <row r="7" spans="1:16" x14ac:dyDescent="0.25">
      <c r="A7" s="16" t="s">
        <v>85</v>
      </c>
      <c r="B7" s="17">
        <v>-3711.48</v>
      </c>
      <c r="C7" s="17">
        <v>-402.72</v>
      </c>
      <c r="D7" s="17">
        <v>-3166.2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-142.56</v>
      </c>
      <c r="L7" s="17">
        <v>0</v>
      </c>
      <c r="M7" s="17">
        <v>0</v>
      </c>
      <c r="N7" s="17">
        <v>0</v>
      </c>
      <c r="O7" s="17">
        <v>0</v>
      </c>
      <c r="P7" s="19"/>
    </row>
    <row r="8" spans="1:16" x14ac:dyDescent="0.25">
      <c r="A8" s="16" t="s">
        <v>86</v>
      </c>
      <c r="B8" s="11">
        <v>11262.06</v>
      </c>
      <c r="C8" s="17">
        <v>5266.92</v>
      </c>
      <c r="D8" s="17">
        <v>5995.14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/>
    </row>
    <row r="9" spans="1:16" x14ac:dyDescent="0.25">
      <c r="A9" s="16" t="s">
        <v>87</v>
      </c>
      <c r="B9" s="17">
        <v>-9894.07</v>
      </c>
      <c r="C9" s="17">
        <v>-571.70000000000005</v>
      </c>
      <c r="D9" s="20">
        <v>-7129.41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-539.1</v>
      </c>
      <c r="L9" s="17">
        <v>0</v>
      </c>
      <c r="M9" s="17">
        <v>-1653.86</v>
      </c>
      <c r="N9" s="17">
        <v>0</v>
      </c>
      <c r="O9" s="17">
        <v>0</v>
      </c>
      <c r="P9" s="19"/>
    </row>
    <row r="10" spans="1:16" x14ac:dyDescent="0.25">
      <c r="A10" s="16" t="s">
        <v>88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9"/>
    </row>
    <row r="11" spans="1:16" x14ac:dyDescent="0.25">
      <c r="A11" s="16" t="s">
        <v>89</v>
      </c>
      <c r="B11" s="17"/>
      <c r="C11" s="17"/>
      <c r="D11" s="17"/>
      <c r="E11" s="17"/>
      <c r="F11" s="17"/>
      <c r="G11" s="17"/>
      <c r="H11" s="18"/>
      <c r="I11" s="17"/>
      <c r="J11" s="18"/>
      <c r="K11" s="17"/>
      <c r="L11" s="17"/>
      <c r="M11" s="17"/>
      <c r="N11" s="17"/>
      <c r="O11" s="17"/>
      <c r="P11" s="19"/>
    </row>
    <row r="12" spans="1:16" x14ac:dyDescent="0.25">
      <c r="A12" s="16" t="s">
        <v>90</v>
      </c>
      <c r="B12" s="17"/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8"/>
      <c r="N12" s="17"/>
      <c r="O12" s="17"/>
      <c r="P12" s="21"/>
    </row>
    <row r="13" spans="1:16" x14ac:dyDescent="0.25">
      <c r="A13" s="16" t="s">
        <v>91</v>
      </c>
      <c r="B13" s="17"/>
      <c r="C13" s="17"/>
      <c r="D13" s="17"/>
      <c r="E13" s="17"/>
      <c r="F13" s="17"/>
      <c r="G13" s="17"/>
      <c r="H13" s="18"/>
      <c r="I13" s="17"/>
      <c r="J13" s="18"/>
      <c r="K13" s="17"/>
      <c r="L13" s="17"/>
      <c r="M13" s="17"/>
      <c r="N13" s="17"/>
      <c r="O13" s="17"/>
      <c r="P13" s="19"/>
    </row>
    <row r="14" spans="1:16" x14ac:dyDescent="0.25">
      <c r="A14" s="16" t="s">
        <v>92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9"/>
    </row>
    <row r="15" spans="1:16" x14ac:dyDescent="0.25">
      <c r="A15" s="16" t="s">
        <v>93</v>
      </c>
      <c r="B15" s="17"/>
      <c r="C15" s="17"/>
      <c r="D15" s="17"/>
      <c r="E15" s="18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9"/>
    </row>
    <row r="16" spans="1:16" x14ac:dyDescent="0.25">
      <c r="A16" s="16" t="s">
        <v>94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7"/>
      <c r="O16" s="17"/>
      <c r="P16" s="19"/>
    </row>
    <row r="17" spans="1:16" x14ac:dyDescent="0.25">
      <c r="A17" s="16" t="s">
        <v>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7"/>
      <c r="O17" s="18"/>
      <c r="P17" s="19"/>
    </row>
    <row r="18" spans="1:16" x14ac:dyDescent="0.25">
      <c r="A18" s="5" t="s">
        <v>96</v>
      </c>
      <c r="B18" s="18"/>
      <c r="C18" s="18"/>
      <c r="D18" s="18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9"/>
    </row>
    <row r="19" spans="1:16" x14ac:dyDescent="0.25">
      <c r="A19" s="5" t="s">
        <v>97</v>
      </c>
      <c r="B19" s="18"/>
      <c r="C19" s="18"/>
      <c r="D19" s="18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9"/>
    </row>
    <row r="20" spans="1:16" x14ac:dyDescent="0.25">
      <c r="A20" s="5" t="s">
        <v>98</v>
      </c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9"/>
    </row>
    <row r="21" spans="1:16" x14ac:dyDescent="0.25">
      <c r="A21" s="6" t="s">
        <v>99</v>
      </c>
      <c r="B21" s="18"/>
      <c r="C21" s="18"/>
      <c r="D21" s="18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9"/>
    </row>
    <row r="22" spans="1:16" x14ac:dyDescent="0.25">
      <c r="A22" s="6" t="s">
        <v>100</v>
      </c>
      <c r="B22" s="18"/>
      <c r="C22" s="18"/>
      <c r="D22" s="18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9"/>
    </row>
    <row r="23" spans="1:16" x14ac:dyDescent="0.25">
      <c r="A23" s="5" t="s">
        <v>101</v>
      </c>
      <c r="B23" s="18"/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9"/>
    </row>
    <row r="24" spans="1:16" x14ac:dyDescent="0.25">
      <c r="A24" s="5" t="s">
        <v>102</v>
      </c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6" x14ac:dyDescent="0.25">
      <c r="A25" s="5" t="s">
        <v>103</v>
      </c>
      <c r="B25" s="18"/>
      <c r="C25" s="18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9"/>
    </row>
    <row r="26" spans="1:16" x14ac:dyDescent="0.25">
      <c r="A26" s="5" t="s">
        <v>104</v>
      </c>
      <c r="B26" s="18"/>
      <c r="C26" s="18"/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9"/>
    </row>
    <row r="27" spans="1:16" x14ac:dyDescent="0.25">
      <c r="A27" s="5" t="s">
        <v>105</v>
      </c>
      <c r="B27" s="11"/>
      <c r="C27" s="11"/>
      <c r="D27" s="18"/>
      <c r="E27" s="17"/>
      <c r="F27" s="17"/>
      <c r="G27" s="17"/>
      <c r="H27" s="17"/>
      <c r="I27" s="17"/>
      <c r="J27" s="17"/>
      <c r="K27" s="17"/>
      <c r="L27" s="17"/>
      <c r="M27" s="18"/>
      <c r="N27" s="17"/>
      <c r="O27" s="17"/>
      <c r="P27" s="19"/>
    </row>
    <row r="28" spans="1:16" x14ac:dyDescent="0.25">
      <c r="A28" s="5" t="s">
        <v>106</v>
      </c>
      <c r="B28" s="18"/>
      <c r="C28" s="18"/>
      <c r="D28" s="18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9"/>
    </row>
    <row r="29" spans="1:16" x14ac:dyDescent="0.25">
      <c r="A29" s="5" t="s">
        <v>107</v>
      </c>
      <c r="B29" s="18"/>
      <c r="C29" s="18"/>
      <c r="D29" s="18"/>
      <c r="E29" s="17"/>
      <c r="F29" s="17"/>
      <c r="G29" s="17"/>
      <c r="H29" s="17"/>
      <c r="I29" s="17"/>
      <c r="J29" s="17"/>
      <c r="K29" s="18"/>
      <c r="L29" s="17"/>
      <c r="M29" s="17"/>
      <c r="N29" s="17"/>
      <c r="O29" s="17"/>
      <c r="P29" s="19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6" x14ac:dyDescent="0.25">
      <c r="A31" s="5" t="s">
        <v>108</v>
      </c>
      <c r="B31" s="18">
        <f t="shared" ref="B31:H31" si="0">B5+SUM(B6:B29)</f>
        <v>35968.409999999996</v>
      </c>
      <c r="C31" s="18">
        <f t="shared" si="0"/>
        <v>15232.199999999999</v>
      </c>
      <c r="D31" s="18">
        <f t="shared" si="0"/>
        <v>15017.379999999996</v>
      </c>
      <c r="E31" s="18">
        <f t="shared" si="0"/>
        <v>326.68999999999983</v>
      </c>
      <c r="F31" s="18">
        <f t="shared" si="0"/>
        <v>0</v>
      </c>
      <c r="G31" s="18">
        <f t="shared" si="0"/>
        <v>160</v>
      </c>
      <c r="H31" s="18">
        <f t="shared" si="0"/>
        <v>461.20999999999992</v>
      </c>
      <c r="I31" s="18">
        <f t="shared" ref="I31:O31" si="1">I5+SUM(I6:I29)</f>
        <v>124</v>
      </c>
      <c r="J31" s="18">
        <f t="shared" si="1"/>
        <v>213.76999999999998</v>
      </c>
      <c r="K31" s="18">
        <f t="shared" si="1"/>
        <v>3307.0600000000004</v>
      </c>
      <c r="L31" s="18">
        <f t="shared" si="1"/>
        <v>0</v>
      </c>
      <c r="M31" s="18">
        <f t="shared" si="1"/>
        <v>-24.999999999999773</v>
      </c>
      <c r="N31" s="18">
        <f t="shared" si="1"/>
        <v>0</v>
      </c>
      <c r="O31" s="18">
        <f t="shared" si="1"/>
        <v>1151.0999999999999</v>
      </c>
      <c r="P31" s="19"/>
    </row>
    <row r="32" spans="1:16" x14ac:dyDescent="0.25">
      <c r="B32" s="22"/>
    </row>
    <row r="33" spans="1:16" x14ac:dyDescent="0.25">
      <c r="B33" s="19"/>
      <c r="D33" s="19"/>
      <c r="M33" s="19"/>
    </row>
    <row r="34" spans="1:16" x14ac:dyDescent="0.25">
      <c r="A34" s="5" t="s">
        <v>109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</row>
    <row r="36" spans="1:16" x14ac:dyDescent="0.25">
      <c r="A36" s="5" t="s">
        <v>110</v>
      </c>
      <c r="B36" s="18">
        <f>SUM(B6,B8,B10,B12,B14,B16,B18,B20,B22,B24,B26,B28)</f>
        <v>11724.42</v>
      </c>
      <c r="C36" s="18">
        <f t="shared" ref="C36:O37" si="2">SUM(C6,C8,C10,C12,C14,C16,C18,C20,C22,C24,C26,C28)</f>
        <v>5529.28</v>
      </c>
      <c r="D36" s="18">
        <f t="shared" si="2"/>
        <v>5995.14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200</v>
      </c>
      <c r="L36" s="18">
        <f t="shared" si="2"/>
        <v>0</v>
      </c>
      <c r="M36" s="18">
        <f t="shared" si="2"/>
        <v>0</v>
      </c>
      <c r="N36" s="18">
        <f t="shared" si="2"/>
        <v>0</v>
      </c>
      <c r="O36" s="18">
        <f t="shared" si="2"/>
        <v>0</v>
      </c>
    </row>
    <row r="37" spans="1:16" x14ac:dyDescent="0.25">
      <c r="A37" s="5" t="s">
        <v>111</v>
      </c>
      <c r="B37" s="18">
        <f>SUM(B7,B9,B11,B13,B15,B17,B19,B21,B23,B25,B27,B29)</f>
        <v>-13605.55</v>
      </c>
      <c r="C37" s="18">
        <f t="shared" si="2"/>
        <v>-974.42000000000007</v>
      </c>
      <c r="D37" s="18">
        <f t="shared" si="2"/>
        <v>-10295.61</v>
      </c>
      <c r="E37" s="18">
        <f t="shared" si="2"/>
        <v>0</v>
      </c>
      <c r="F37" s="18">
        <f t="shared" si="2"/>
        <v>0</v>
      </c>
      <c r="G37" s="18">
        <f t="shared" si="2"/>
        <v>0</v>
      </c>
      <c r="H37" s="18">
        <f t="shared" si="2"/>
        <v>0</v>
      </c>
      <c r="I37" s="18">
        <f t="shared" si="2"/>
        <v>0</v>
      </c>
      <c r="J37" s="18">
        <f t="shared" si="2"/>
        <v>0</v>
      </c>
      <c r="K37" s="18">
        <f t="shared" si="2"/>
        <v>-681.66000000000008</v>
      </c>
      <c r="L37" s="18">
        <f t="shared" si="2"/>
        <v>0</v>
      </c>
      <c r="M37" s="18">
        <f t="shared" si="2"/>
        <v>-1653.86</v>
      </c>
      <c r="N37" s="18">
        <f t="shared" si="2"/>
        <v>0</v>
      </c>
      <c r="O37" s="18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B572-9A3E-4DF7-8C55-D4DE2ED3408C}">
  <dimension ref="A1:O70"/>
  <sheetViews>
    <sheetView tabSelected="1" workbookViewId="0">
      <selection sqref="A1:P70"/>
    </sheetView>
  </sheetViews>
  <sheetFormatPr defaultRowHeight="15" x14ac:dyDescent="0.25"/>
  <cols>
    <col min="1" max="1" width="42.140625" customWidth="1"/>
    <col min="2" max="2" width="12.5703125" customWidth="1"/>
    <col min="3" max="3" width="2.5703125" customWidth="1"/>
    <col min="4" max="4" width="10.85546875" bestFit="1" customWidth="1"/>
    <col min="5" max="5" width="11.5703125" bestFit="1" customWidth="1"/>
    <col min="6" max="6" width="10.85546875" bestFit="1" customWidth="1"/>
    <col min="7" max="7" width="2.140625" customWidth="1"/>
    <col min="8" max="8" width="11" bestFit="1" customWidth="1"/>
    <col min="9" max="10" width="11.5703125" bestFit="1" customWidth="1"/>
    <col min="11" max="11" width="2.7109375" customWidth="1"/>
    <col min="12" max="12" width="11" bestFit="1" customWidth="1"/>
    <col min="13" max="14" width="11.5703125" bestFit="1" customWidth="1"/>
    <col min="15" max="15" width="22.7109375" bestFit="1" customWidth="1"/>
    <col min="16" max="16" width="1.85546875" customWidth="1"/>
  </cols>
  <sheetData>
    <row r="1" spans="1:15" x14ac:dyDescent="0.25">
      <c r="A1" s="23" t="s">
        <v>112</v>
      </c>
      <c r="B1" s="23"/>
      <c r="C1" s="23"/>
      <c r="D1" s="23"/>
      <c r="E1" s="23"/>
      <c r="F1" s="23"/>
      <c r="H1" s="24" t="s">
        <v>113</v>
      </c>
      <c r="I1" s="24"/>
      <c r="J1" s="24"/>
      <c r="L1" s="24" t="s">
        <v>114</v>
      </c>
      <c r="M1" s="24"/>
      <c r="N1" s="24"/>
    </row>
    <row r="2" spans="1:15" x14ac:dyDescent="0.25">
      <c r="A2" s="5"/>
      <c r="B2" s="5"/>
      <c r="C2" s="5"/>
      <c r="D2" s="25" t="s">
        <v>5</v>
      </c>
      <c r="E2" s="25" t="s">
        <v>115</v>
      </c>
      <c r="F2" s="25" t="s">
        <v>64</v>
      </c>
      <c r="H2" s="25" t="s">
        <v>5</v>
      </c>
      <c r="I2" s="25" t="s">
        <v>115</v>
      </c>
      <c r="J2" s="25" t="s">
        <v>64</v>
      </c>
      <c r="L2" s="25" t="s">
        <v>5</v>
      </c>
      <c r="M2" s="25" t="s">
        <v>115</v>
      </c>
      <c r="N2" s="25" t="s">
        <v>64</v>
      </c>
    </row>
    <row r="3" spans="1:15" x14ac:dyDescent="0.25">
      <c r="A3" s="5"/>
      <c r="B3" s="5"/>
      <c r="C3" s="5"/>
      <c r="D3" s="25"/>
      <c r="E3" s="25"/>
      <c r="F3" s="25"/>
      <c r="H3" s="25"/>
      <c r="I3" s="25"/>
      <c r="J3" s="25"/>
      <c r="L3" s="25"/>
      <c r="M3" s="25"/>
      <c r="N3" s="25"/>
    </row>
    <row r="4" spans="1:15" x14ac:dyDescent="0.25">
      <c r="A4" s="5" t="s">
        <v>116</v>
      </c>
      <c r="B4" s="5"/>
      <c r="C4" s="5"/>
      <c r="D4" s="18">
        <v>20338.38</v>
      </c>
      <c r="E4" s="18">
        <v>0</v>
      </c>
      <c r="F4" s="18">
        <f>SUM(D4:E4)</f>
        <v>20338.38</v>
      </c>
      <c r="H4" s="18">
        <v>35684.58</v>
      </c>
      <c r="I4" s="18">
        <v>0</v>
      </c>
      <c r="J4" s="18">
        <f>SUM(H4:I4)</f>
        <v>35684.58</v>
      </c>
      <c r="L4" s="18">
        <v>37849.54</v>
      </c>
      <c r="M4" s="18">
        <v>0</v>
      </c>
      <c r="N4" s="18">
        <f>SUM(L4:M4)</f>
        <v>37849.54</v>
      </c>
    </row>
    <row r="5" spans="1:15" x14ac:dyDescent="0.25">
      <c r="A5" s="5"/>
      <c r="B5" s="25" t="s">
        <v>13</v>
      </c>
      <c r="C5" s="5"/>
      <c r="D5" s="18"/>
      <c r="E5" s="18"/>
      <c r="F5" s="18"/>
      <c r="H5" s="18"/>
      <c r="I5" s="18"/>
      <c r="J5" s="18"/>
      <c r="L5" s="18"/>
      <c r="M5" s="18"/>
      <c r="N5" s="18"/>
    </row>
    <row r="6" spans="1:15" x14ac:dyDescent="0.25">
      <c r="A6" s="25" t="s">
        <v>5</v>
      </c>
      <c r="B6" s="25"/>
      <c r="C6" s="5"/>
      <c r="D6" s="5"/>
      <c r="E6" s="5"/>
      <c r="F6" s="5"/>
      <c r="H6" s="18"/>
      <c r="I6" s="18"/>
      <c r="J6" s="18"/>
      <c r="L6" s="18"/>
      <c r="M6" s="18"/>
      <c r="N6" s="18"/>
    </row>
    <row r="7" spans="1:15" x14ac:dyDescent="0.25">
      <c r="A7" s="5" t="s">
        <v>117</v>
      </c>
      <c r="B7" s="5" t="s">
        <v>118</v>
      </c>
      <c r="C7" s="5"/>
      <c r="D7" s="7">
        <v>800</v>
      </c>
      <c r="E7" s="18">
        <v>0</v>
      </c>
      <c r="F7" s="7">
        <f>SUM(D7:E7)</f>
        <v>800</v>
      </c>
      <c r="H7" s="18">
        <v>270</v>
      </c>
      <c r="I7" s="18">
        <v>0</v>
      </c>
      <c r="J7" s="18">
        <f>SUM(H7:I7)</f>
        <v>270</v>
      </c>
      <c r="L7" s="18">
        <v>500</v>
      </c>
      <c r="M7" s="18">
        <v>0</v>
      </c>
      <c r="N7" s="18">
        <f>SUM(L7:M7)</f>
        <v>500</v>
      </c>
      <c r="O7" t="s">
        <v>119</v>
      </c>
    </row>
    <row r="8" spans="1:15" x14ac:dyDescent="0.25">
      <c r="A8" s="5" t="s">
        <v>120</v>
      </c>
      <c r="B8" s="5" t="s">
        <v>118</v>
      </c>
      <c r="C8" s="5"/>
      <c r="D8" s="18">
        <v>1500</v>
      </c>
      <c r="E8" s="7">
        <v>0</v>
      </c>
      <c r="F8" s="18">
        <f>SUM(D8:E8)</f>
        <v>1500</v>
      </c>
      <c r="H8" s="18">
        <v>0</v>
      </c>
      <c r="I8" s="18">
        <v>0</v>
      </c>
      <c r="J8" s="18">
        <f>SUM(H8:I8)</f>
        <v>0</v>
      </c>
      <c r="L8" s="18">
        <v>0</v>
      </c>
      <c r="M8" s="18">
        <v>0</v>
      </c>
      <c r="N8" s="18">
        <f>SUM(L8:M8)</f>
        <v>0</v>
      </c>
    </row>
    <row r="9" spans="1:15" x14ac:dyDescent="0.25">
      <c r="A9" s="5" t="s">
        <v>121</v>
      </c>
      <c r="B9" s="5" t="s">
        <v>118</v>
      </c>
      <c r="C9" s="5"/>
      <c r="D9" s="7">
        <f>25*32</f>
        <v>800</v>
      </c>
      <c r="E9" s="7">
        <v>-626.15</v>
      </c>
      <c r="F9" s="18">
        <f>SUM(D9:E9)</f>
        <v>173.85000000000002</v>
      </c>
      <c r="H9" s="18">
        <v>0</v>
      </c>
      <c r="I9" s="18">
        <v>0</v>
      </c>
      <c r="J9" s="18">
        <f>SUM(H9:I9)</f>
        <v>0</v>
      </c>
      <c r="L9" s="18">
        <v>0</v>
      </c>
      <c r="M9" s="18">
        <v>0</v>
      </c>
      <c r="N9" s="18">
        <f>SUM(L9:M9)</f>
        <v>0</v>
      </c>
    </row>
    <row r="10" spans="1:15" x14ac:dyDescent="0.25">
      <c r="A10" s="5" t="s">
        <v>122</v>
      </c>
      <c r="B10" s="5" t="s">
        <v>118</v>
      </c>
      <c r="C10" s="5"/>
      <c r="D10" s="18">
        <f>4100+1300+1300</f>
        <v>6700</v>
      </c>
      <c r="E10" s="7">
        <v>-120</v>
      </c>
      <c r="F10" s="18">
        <f>SUM(D10:E10)</f>
        <v>6580</v>
      </c>
      <c r="H10" s="18">
        <v>3339.79</v>
      </c>
      <c r="I10" s="18">
        <v>-900</v>
      </c>
      <c r="J10" s="18">
        <f>SUM(H10:I10)</f>
        <v>2439.79</v>
      </c>
      <c r="L10" s="18">
        <v>4500</v>
      </c>
      <c r="M10" s="18"/>
      <c r="N10" s="18">
        <f>SUM(L10:M10)</f>
        <v>4500</v>
      </c>
    </row>
    <row r="11" spans="1:15" x14ac:dyDescent="0.25">
      <c r="A11" s="5" t="s">
        <v>123</v>
      </c>
      <c r="B11" s="5" t="s">
        <v>118</v>
      </c>
      <c r="C11" s="5"/>
      <c r="D11" s="18">
        <v>1000</v>
      </c>
      <c r="E11" s="7">
        <v>0</v>
      </c>
      <c r="F11" s="18">
        <f t="shared" ref="F11:F23" si="0">SUM(D11:E11)</f>
        <v>1000</v>
      </c>
      <c r="H11" s="18">
        <v>750.36</v>
      </c>
      <c r="I11" s="18">
        <v>-300</v>
      </c>
      <c r="J11" s="18">
        <f t="shared" ref="J11:J23" si="1">SUM(H11:I11)</f>
        <v>450.36</v>
      </c>
      <c r="L11" s="18">
        <v>500</v>
      </c>
      <c r="M11" s="18"/>
      <c r="N11" s="18">
        <f t="shared" ref="N11:N23" si="2">SUM(L11:M11)</f>
        <v>500</v>
      </c>
    </row>
    <row r="12" spans="1:15" x14ac:dyDescent="0.25">
      <c r="A12" s="5" t="s">
        <v>124</v>
      </c>
      <c r="B12" s="5" t="s">
        <v>118</v>
      </c>
      <c r="C12" s="5"/>
      <c r="D12" s="18">
        <v>700</v>
      </c>
      <c r="E12" s="7">
        <v>-700</v>
      </c>
      <c r="F12" s="18">
        <f t="shared" si="0"/>
        <v>0</v>
      </c>
      <c r="H12" s="18">
        <v>1184.1500000000001</v>
      </c>
      <c r="I12" s="18">
        <v>-1184.1500000000001</v>
      </c>
      <c r="J12" s="18">
        <f t="shared" si="1"/>
        <v>0</v>
      </c>
      <c r="L12" s="18">
        <v>1500</v>
      </c>
      <c r="M12" s="18"/>
      <c r="N12" s="18">
        <f t="shared" si="2"/>
        <v>1500</v>
      </c>
    </row>
    <row r="13" spans="1:15" x14ac:dyDescent="0.25">
      <c r="A13" s="5" t="s">
        <v>125</v>
      </c>
      <c r="B13" s="5" t="s">
        <v>118</v>
      </c>
      <c r="C13" s="5"/>
      <c r="D13" s="18">
        <v>600</v>
      </c>
      <c r="E13" s="7">
        <v>0</v>
      </c>
      <c r="F13" s="18">
        <f t="shared" si="0"/>
        <v>600</v>
      </c>
      <c r="H13" s="18">
        <v>772.64</v>
      </c>
      <c r="I13" s="18">
        <v>0</v>
      </c>
      <c r="J13" s="18">
        <f t="shared" si="1"/>
        <v>772.64</v>
      </c>
      <c r="L13" s="18">
        <v>800</v>
      </c>
      <c r="M13" s="18">
        <v>0</v>
      </c>
      <c r="N13" s="18">
        <f t="shared" si="2"/>
        <v>800</v>
      </c>
    </row>
    <row r="14" spans="1:15" x14ac:dyDescent="0.25">
      <c r="A14" s="5" t="s">
        <v>126</v>
      </c>
      <c r="B14" s="5" t="s">
        <v>118</v>
      </c>
      <c r="C14" s="5"/>
      <c r="D14" s="18">
        <v>300</v>
      </c>
      <c r="E14" s="7">
        <v>0</v>
      </c>
      <c r="F14" s="18">
        <f t="shared" si="0"/>
        <v>300</v>
      </c>
      <c r="H14" s="18">
        <v>293.07</v>
      </c>
      <c r="I14" s="18">
        <v>0</v>
      </c>
      <c r="J14" s="18">
        <f t="shared" si="1"/>
        <v>293.07</v>
      </c>
      <c r="L14" s="18">
        <v>200</v>
      </c>
      <c r="M14" s="18">
        <v>0</v>
      </c>
      <c r="N14" s="18">
        <f t="shared" si="2"/>
        <v>200</v>
      </c>
    </row>
    <row r="15" spans="1:15" x14ac:dyDescent="0.25">
      <c r="A15" s="5" t="s">
        <v>127</v>
      </c>
      <c r="B15" s="5" t="s">
        <v>118</v>
      </c>
      <c r="C15" s="5"/>
      <c r="D15" s="18">
        <v>700</v>
      </c>
      <c r="E15" s="7">
        <v>0</v>
      </c>
      <c r="F15" s="18">
        <f t="shared" si="0"/>
        <v>700</v>
      </c>
      <c r="H15" s="18">
        <v>906.83</v>
      </c>
      <c r="I15" s="18">
        <v>0</v>
      </c>
      <c r="J15" s="18">
        <f t="shared" si="1"/>
        <v>906.83</v>
      </c>
      <c r="L15" s="18">
        <v>1000</v>
      </c>
      <c r="M15" s="18">
        <v>0</v>
      </c>
      <c r="N15" s="18">
        <f t="shared" si="2"/>
        <v>1000</v>
      </c>
    </row>
    <row r="16" spans="1:15" x14ac:dyDescent="0.25">
      <c r="A16" s="5" t="s">
        <v>128</v>
      </c>
      <c r="B16" s="5" t="s">
        <v>118</v>
      </c>
      <c r="C16" s="5"/>
      <c r="D16" s="18">
        <v>200</v>
      </c>
      <c r="E16" s="7">
        <v>0</v>
      </c>
      <c r="F16" s="18">
        <f t="shared" si="0"/>
        <v>200</v>
      </c>
      <c r="H16" s="18">
        <v>456.85</v>
      </c>
      <c r="I16" s="18">
        <v>0</v>
      </c>
      <c r="J16" s="18">
        <f t="shared" si="1"/>
        <v>456.85</v>
      </c>
      <c r="L16" s="18">
        <v>500</v>
      </c>
      <c r="M16" s="18">
        <v>0</v>
      </c>
      <c r="N16" s="18">
        <f t="shared" si="2"/>
        <v>500</v>
      </c>
    </row>
    <row r="17" spans="1:15" x14ac:dyDescent="0.25">
      <c r="A17" s="5" t="s">
        <v>129</v>
      </c>
      <c r="B17" s="5" t="s">
        <v>118</v>
      </c>
      <c r="C17" s="5"/>
      <c r="D17" s="18">
        <v>300</v>
      </c>
      <c r="E17" s="7">
        <v>0</v>
      </c>
      <c r="F17" s="18">
        <f t="shared" si="0"/>
        <v>300</v>
      </c>
      <c r="H17" s="18">
        <v>523.74</v>
      </c>
      <c r="I17" s="18">
        <v>0</v>
      </c>
      <c r="J17" s="18">
        <f t="shared" si="1"/>
        <v>523.74</v>
      </c>
      <c r="L17" s="18">
        <v>0</v>
      </c>
      <c r="M17" s="18">
        <v>0</v>
      </c>
      <c r="N17" s="18">
        <f t="shared" si="2"/>
        <v>0</v>
      </c>
    </row>
    <row r="18" spans="1:15" x14ac:dyDescent="0.25">
      <c r="A18" s="5" t="s">
        <v>130</v>
      </c>
      <c r="B18" s="5" t="s">
        <v>118</v>
      </c>
      <c r="C18" s="5"/>
      <c r="D18" s="18">
        <v>500</v>
      </c>
      <c r="E18" s="7">
        <v>0</v>
      </c>
      <c r="F18" s="18">
        <f t="shared" si="0"/>
        <v>500</v>
      </c>
      <c r="H18" s="18">
        <v>75.8</v>
      </c>
      <c r="I18" s="18">
        <v>0</v>
      </c>
      <c r="J18" s="18">
        <f t="shared" si="1"/>
        <v>75.8</v>
      </c>
      <c r="L18" s="18">
        <v>0</v>
      </c>
      <c r="M18" s="18">
        <v>0</v>
      </c>
      <c r="N18" s="18">
        <f t="shared" si="2"/>
        <v>0</v>
      </c>
    </row>
    <row r="19" spans="1:15" x14ac:dyDescent="0.25">
      <c r="A19" s="5" t="s">
        <v>131</v>
      </c>
      <c r="B19" s="5" t="s">
        <v>132</v>
      </c>
      <c r="C19" s="5"/>
      <c r="D19" s="18">
        <v>2500</v>
      </c>
      <c r="E19" s="7">
        <v>0</v>
      </c>
      <c r="F19" s="18">
        <f t="shared" si="0"/>
        <v>2500</v>
      </c>
      <c r="H19" s="18">
        <v>375.31</v>
      </c>
      <c r="I19" s="18">
        <v>-118.85</v>
      </c>
      <c r="J19" s="18">
        <f t="shared" si="1"/>
        <v>256.46000000000004</v>
      </c>
      <c r="L19" s="18">
        <v>400</v>
      </c>
      <c r="M19" s="18">
        <v>0</v>
      </c>
      <c r="N19" s="18">
        <f t="shared" si="2"/>
        <v>400</v>
      </c>
    </row>
    <row r="20" spans="1:15" x14ac:dyDescent="0.25">
      <c r="A20" s="5" t="s">
        <v>133</v>
      </c>
      <c r="B20" s="5" t="s">
        <v>132</v>
      </c>
      <c r="C20" s="5"/>
      <c r="D20" s="18"/>
      <c r="E20" s="7"/>
      <c r="F20" s="18"/>
      <c r="H20" s="18">
        <v>1350</v>
      </c>
      <c r="I20" s="18">
        <v>0</v>
      </c>
      <c r="J20" s="18">
        <f t="shared" si="1"/>
        <v>1350</v>
      </c>
      <c r="L20" s="18">
        <v>1500</v>
      </c>
      <c r="M20" s="18">
        <v>0</v>
      </c>
      <c r="N20" s="18">
        <f t="shared" si="2"/>
        <v>1500</v>
      </c>
      <c r="O20" t="s">
        <v>134</v>
      </c>
    </row>
    <row r="21" spans="1:15" x14ac:dyDescent="0.25">
      <c r="A21" s="5" t="s">
        <v>135</v>
      </c>
      <c r="B21" s="5" t="s">
        <v>72</v>
      </c>
      <c r="C21" s="5"/>
      <c r="D21" s="18">
        <v>5000</v>
      </c>
      <c r="E21" s="7">
        <v>0</v>
      </c>
      <c r="F21" s="18">
        <f t="shared" si="0"/>
        <v>5000</v>
      </c>
      <c r="H21" s="18">
        <v>1085</v>
      </c>
      <c r="I21" s="18">
        <v>-580</v>
      </c>
      <c r="J21" s="18">
        <f t="shared" si="1"/>
        <v>505</v>
      </c>
      <c r="L21" s="18">
        <v>600</v>
      </c>
      <c r="M21" s="18">
        <v>0</v>
      </c>
      <c r="N21" s="18">
        <f t="shared" si="2"/>
        <v>600</v>
      </c>
    </row>
    <row r="22" spans="1:15" x14ac:dyDescent="0.25">
      <c r="A22" s="5" t="s">
        <v>136</v>
      </c>
      <c r="B22" s="5" t="s">
        <v>20</v>
      </c>
      <c r="C22" s="5"/>
      <c r="D22" s="18">
        <v>6500</v>
      </c>
      <c r="E22" s="7">
        <v>0</v>
      </c>
      <c r="F22" s="18">
        <f t="shared" si="0"/>
        <v>6500</v>
      </c>
      <c r="H22" s="18">
        <v>3590</v>
      </c>
      <c r="I22" s="18">
        <v>0</v>
      </c>
      <c r="J22" s="18">
        <f t="shared" si="1"/>
        <v>3590</v>
      </c>
      <c r="L22" s="18">
        <v>4000</v>
      </c>
      <c r="M22" s="18">
        <v>0</v>
      </c>
      <c r="N22" s="18">
        <f t="shared" si="2"/>
        <v>4000</v>
      </c>
    </row>
    <row r="23" spans="1:15" x14ac:dyDescent="0.25">
      <c r="A23" s="5" t="s">
        <v>137</v>
      </c>
      <c r="B23" s="5" t="s">
        <v>20</v>
      </c>
      <c r="C23" s="5"/>
      <c r="D23" s="18">
        <v>2000</v>
      </c>
      <c r="E23" s="7">
        <v>0</v>
      </c>
      <c r="F23" s="18">
        <f t="shared" si="0"/>
        <v>2000</v>
      </c>
      <c r="H23" s="18">
        <v>0</v>
      </c>
      <c r="I23" s="18">
        <v>0</v>
      </c>
      <c r="J23" s="18">
        <f t="shared" si="1"/>
        <v>0</v>
      </c>
      <c r="L23" s="18">
        <v>2000</v>
      </c>
      <c r="M23" s="18">
        <v>-2000</v>
      </c>
      <c r="N23" s="18">
        <f t="shared" si="2"/>
        <v>0</v>
      </c>
    </row>
    <row r="24" spans="1:15" x14ac:dyDescent="0.25">
      <c r="A24" s="5" t="s">
        <v>138</v>
      </c>
      <c r="B24" s="5" t="s">
        <v>20</v>
      </c>
      <c r="C24" s="5"/>
      <c r="D24" s="18">
        <v>250</v>
      </c>
      <c r="E24" s="7">
        <v>-250</v>
      </c>
      <c r="F24" s="7">
        <f>SUM(D24:E24)</f>
        <v>0</v>
      </c>
      <c r="H24" s="18">
        <v>0</v>
      </c>
      <c r="I24" s="18">
        <v>0</v>
      </c>
      <c r="J24" s="18">
        <f>SUM(H24:I24)</f>
        <v>0</v>
      </c>
      <c r="L24" s="18">
        <v>500</v>
      </c>
      <c r="M24" s="18">
        <v>-500</v>
      </c>
      <c r="N24" s="18">
        <f>SUM(L24:M24)</f>
        <v>0</v>
      </c>
    </row>
    <row r="25" spans="1:15" x14ac:dyDescent="0.25">
      <c r="A25" s="5" t="s">
        <v>139</v>
      </c>
      <c r="B25" s="5" t="s">
        <v>20</v>
      </c>
      <c r="C25" s="5"/>
      <c r="D25" s="18">
        <v>250</v>
      </c>
      <c r="E25" s="7">
        <v>0</v>
      </c>
      <c r="F25" s="18">
        <f t="shared" ref="F25:F32" si="3">SUM(D25:E25)</f>
        <v>250</v>
      </c>
      <c r="H25" s="18">
        <v>0</v>
      </c>
      <c r="I25" s="18">
        <v>0</v>
      </c>
      <c r="J25" s="18">
        <f t="shared" ref="J25:J32" si="4">SUM(H25:I25)</f>
        <v>0</v>
      </c>
      <c r="L25" s="18">
        <v>0</v>
      </c>
      <c r="M25" s="18">
        <v>0</v>
      </c>
      <c r="N25" s="18">
        <f t="shared" ref="N25:N32" si="5">SUM(L25:M25)</f>
        <v>0</v>
      </c>
    </row>
    <row r="26" spans="1:15" x14ac:dyDescent="0.25">
      <c r="A26" s="5" t="s">
        <v>140</v>
      </c>
      <c r="B26" s="5" t="s">
        <v>20</v>
      </c>
      <c r="C26" s="5"/>
      <c r="D26" s="18">
        <v>900</v>
      </c>
      <c r="E26" s="7">
        <v>0</v>
      </c>
      <c r="F26" s="18">
        <f t="shared" si="3"/>
        <v>900</v>
      </c>
      <c r="H26" s="18">
        <v>2625</v>
      </c>
      <c r="I26" s="18">
        <v>0</v>
      </c>
      <c r="J26" s="18">
        <f t="shared" si="4"/>
        <v>2625</v>
      </c>
      <c r="L26" s="18">
        <v>2700</v>
      </c>
      <c r="M26" s="18">
        <v>0</v>
      </c>
      <c r="N26" s="18">
        <f t="shared" si="5"/>
        <v>2700</v>
      </c>
    </row>
    <row r="27" spans="1:15" x14ac:dyDescent="0.25">
      <c r="A27" s="5" t="s">
        <v>141</v>
      </c>
      <c r="B27" s="5" t="s">
        <v>20</v>
      </c>
      <c r="C27" s="5"/>
      <c r="D27" s="18">
        <v>6000</v>
      </c>
      <c r="E27" s="7">
        <v>-200</v>
      </c>
      <c r="F27" s="18">
        <f t="shared" si="3"/>
        <v>5800</v>
      </c>
      <c r="H27" s="18">
        <v>0</v>
      </c>
      <c r="I27" s="18">
        <v>0</v>
      </c>
      <c r="J27" s="18">
        <f t="shared" si="4"/>
        <v>0</v>
      </c>
      <c r="L27" s="18">
        <v>0</v>
      </c>
      <c r="M27" s="18">
        <v>0</v>
      </c>
      <c r="N27" s="18">
        <f t="shared" si="5"/>
        <v>0</v>
      </c>
    </row>
    <row r="28" spans="1:15" x14ac:dyDescent="0.25">
      <c r="A28" s="5" t="s">
        <v>142</v>
      </c>
      <c r="B28" s="5" t="s">
        <v>20</v>
      </c>
      <c r="C28" s="5"/>
      <c r="D28" s="18">
        <v>15500</v>
      </c>
      <c r="E28" s="7">
        <f>-4000</f>
        <v>-4000</v>
      </c>
      <c r="F28" s="18">
        <f t="shared" si="3"/>
        <v>11500</v>
      </c>
      <c r="H28" s="18">
        <v>260</v>
      </c>
      <c r="I28" s="18">
        <v>-2686.38</v>
      </c>
      <c r="J28" s="18">
        <f t="shared" si="4"/>
        <v>-2426.38</v>
      </c>
      <c r="L28" s="18">
        <v>16000</v>
      </c>
      <c r="M28" s="18">
        <v>-2500</v>
      </c>
      <c r="N28" s="18">
        <f t="shared" si="5"/>
        <v>13500</v>
      </c>
    </row>
    <row r="29" spans="1:15" x14ac:dyDescent="0.25">
      <c r="A29" s="5" t="s">
        <v>143</v>
      </c>
      <c r="B29" s="5" t="s">
        <v>20</v>
      </c>
      <c r="C29" s="5"/>
      <c r="D29" s="18">
        <v>2700</v>
      </c>
      <c r="E29" s="7">
        <v>-2700</v>
      </c>
      <c r="F29" s="18">
        <f t="shared" si="3"/>
        <v>0</v>
      </c>
      <c r="H29" s="18">
        <v>0</v>
      </c>
      <c r="I29" s="18">
        <v>0</v>
      </c>
      <c r="J29" s="18">
        <f t="shared" si="4"/>
        <v>0</v>
      </c>
      <c r="L29" s="18">
        <v>0</v>
      </c>
      <c r="M29" s="18">
        <v>0</v>
      </c>
      <c r="N29" s="18">
        <f t="shared" si="5"/>
        <v>0</v>
      </c>
    </row>
    <row r="30" spans="1:15" x14ac:dyDescent="0.25">
      <c r="A30" s="5" t="s">
        <v>144</v>
      </c>
      <c r="B30" s="5" t="s">
        <v>20</v>
      </c>
      <c r="C30" s="5"/>
      <c r="D30" s="18">
        <v>5600</v>
      </c>
      <c r="E30" s="7">
        <v>-80</v>
      </c>
      <c r="F30" s="18">
        <f t="shared" si="3"/>
        <v>5520</v>
      </c>
      <c r="H30" s="18">
        <v>0</v>
      </c>
      <c r="I30" s="18">
        <v>0</v>
      </c>
      <c r="J30" s="18">
        <f t="shared" si="4"/>
        <v>0</v>
      </c>
      <c r="L30" s="18">
        <v>0</v>
      </c>
      <c r="M30" s="18">
        <v>0</v>
      </c>
      <c r="N30" s="18">
        <f t="shared" si="5"/>
        <v>0</v>
      </c>
    </row>
    <row r="31" spans="1:15" x14ac:dyDescent="0.25">
      <c r="A31" s="5" t="s">
        <v>145</v>
      </c>
      <c r="B31" s="5" t="s">
        <v>20</v>
      </c>
      <c r="C31" s="5"/>
      <c r="D31" s="18">
        <v>980</v>
      </c>
      <c r="E31" s="7">
        <v>-750</v>
      </c>
      <c r="F31" s="18">
        <f t="shared" si="3"/>
        <v>230</v>
      </c>
      <c r="H31" s="18">
        <v>0</v>
      </c>
      <c r="I31" s="18">
        <v>0</v>
      </c>
      <c r="J31" s="18">
        <f t="shared" si="4"/>
        <v>0</v>
      </c>
      <c r="L31" s="18">
        <v>0</v>
      </c>
      <c r="M31" s="18">
        <v>0</v>
      </c>
      <c r="N31" s="18">
        <f t="shared" si="5"/>
        <v>0</v>
      </c>
    </row>
    <row r="32" spans="1:15" x14ac:dyDescent="0.25">
      <c r="A32" s="5" t="s">
        <v>146</v>
      </c>
      <c r="B32" s="5" t="s">
        <v>20</v>
      </c>
      <c r="C32" s="5"/>
      <c r="D32" s="18">
        <v>3000</v>
      </c>
      <c r="E32" s="7">
        <v>0</v>
      </c>
      <c r="F32" s="18">
        <f t="shared" si="3"/>
        <v>3000</v>
      </c>
      <c r="H32" s="18">
        <v>0</v>
      </c>
      <c r="I32" s="18">
        <v>0</v>
      </c>
      <c r="J32" s="18">
        <f t="shared" si="4"/>
        <v>0</v>
      </c>
      <c r="L32" s="18">
        <v>0</v>
      </c>
      <c r="M32" s="18">
        <v>0</v>
      </c>
      <c r="N32" s="18">
        <f t="shared" si="5"/>
        <v>0</v>
      </c>
    </row>
    <row r="33" spans="1:14" x14ac:dyDescent="0.25">
      <c r="A33" s="5" t="s">
        <v>147</v>
      </c>
      <c r="B33" s="5"/>
      <c r="C33" s="5"/>
      <c r="D33" s="18">
        <f>SUM(D8:D18,D7)</f>
        <v>14100</v>
      </c>
      <c r="E33" s="7">
        <f>SUM(E8:E18,E7)</f>
        <v>-1446.15</v>
      </c>
      <c r="F33" s="18">
        <f>SUM(F8:F18,F7)</f>
        <v>12653.85</v>
      </c>
      <c r="H33" s="18">
        <f>SUM(H8:H18,H7)</f>
        <v>8573.23</v>
      </c>
      <c r="I33" s="18">
        <f>SUM(I8:I18,I7)</f>
        <v>-2384.15</v>
      </c>
      <c r="J33" s="18">
        <f>SUM(J8:J18,J7)</f>
        <v>6189.0800000000008</v>
      </c>
      <c r="L33" s="18">
        <f>SUM(L8:L18,L7)</f>
        <v>9500</v>
      </c>
      <c r="M33" s="18">
        <f>SUM(M8:M18,M7)</f>
        <v>0</v>
      </c>
      <c r="N33" s="18">
        <f>SUM(N8:N18,N7)</f>
        <v>9500</v>
      </c>
    </row>
    <row r="34" spans="1:14" x14ac:dyDescent="0.25">
      <c r="A34" s="5" t="s">
        <v>148</v>
      </c>
      <c r="B34" s="5"/>
      <c r="C34" s="5"/>
      <c r="D34" s="18">
        <f>D19</f>
        <v>2500</v>
      </c>
      <c r="E34" s="18">
        <f>E19</f>
        <v>0</v>
      </c>
      <c r="F34" s="18">
        <f>F19</f>
        <v>2500</v>
      </c>
      <c r="H34" s="18">
        <f>H19+H50+H20</f>
        <v>9748.64</v>
      </c>
      <c r="I34" s="18">
        <f>I19+I50+I20</f>
        <v>-4970.79</v>
      </c>
      <c r="J34" s="18">
        <f>J19</f>
        <v>256.46000000000004</v>
      </c>
      <c r="L34" s="18">
        <f>SUM(L19:L20)</f>
        <v>1900</v>
      </c>
      <c r="M34" s="18">
        <f>SUM(M9:M19,M8)</f>
        <v>0</v>
      </c>
      <c r="N34" s="18">
        <f>N19</f>
        <v>400</v>
      </c>
    </row>
    <row r="35" spans="1:14" x14ac:dyDescent="0.25">
      <c r="A35" s="5" t="s">
        <v>149</v>
      </c>
      <c r="B35" s="5"/>
      <c r="C35" s="5"/>
      <c r="D35" s="18">
        <f>D21</f>
        <v>5000</v>
      </c>
      <c r="E35" s="18">
        <f>E21</f>
        <v>0</v>
      </c>
      <c r="F35" s="18">
        <f>F21</f>
        <v>5000</v>
      </c>
      <c r="H35" s="18">
        <f>H21</f>
        <v>1085</v>
      </c>
      <c r="I35" s="18">
        <f>I21</f>
        <v>-580</v>
      </c>
      <c r="J35" s="18">
        <f>J21</f>
        <v>505</v>
      </c>
      <c r="L35" s="18">
        <f>L21</f>
        <v>600</v>
      </c>
      <c r="M35" s="18">
        <f>M21</f>
        <v>0</v>
      </c>
      <c r="N35" s="18">
        <f>N21</f>
        <v>600</v>
      </c>
    </row>
    <row r="36" spans="1:14" x14ac:dyDescent="0.25">
      <c r="A36" s="5" t="s">
        <v>150</v>
      </c>
      <c r="B36" s="5"/>
      <c r="C36" s="5"/>
      <c r="D36" s="18">
        <f>SUM(D22:D32)</f>
        <v>43680</v>
      </c>
      <c r="E36" s="7">
        <f>SUM(E22:E32)</f>
        <v>-7980</v>
      </c>
      <c r="F36" s="18">
        <f>SUM(F22:F32)</f>
        <v>35700</v>
      </c>
      <c r="H36" s="18">
        <f>SUM(H22:H32)</f>
        <v>6475</v>
      </c>
      <c r="I36" s="18">
        <f>SUM(I22:I32)</f>
        <v>-2686.38</v>
      </c>
      <c r="J36" s="18">
        <f>SUM(J22:J32)</f>
        <v>3788.62</v>
      </c>
      <c r="L36" s="18">
        <f>SUM(L22:L32)</f>
        <v>25200</v>
      </c>
      <c r="M36" s="18">
        <f>SUM(M22:M32)</f>
        <v>-5000</v>
      </c>
      <c r="N36" s="18">
        <f>SUM(N22:N32)</f>
        <v>20200</v>
      </c>
    </row>
    <row r="37" spans="1:14" x14ac:dyDescent="0.25">
      <c r="A37" s="5"/>
      <c r="B37" s="5"/>
      <c r="C37" s="5"/>
      <c r="D37" s="18"/>
      <c r="E37" s="7"/>
      <c r="F37" s="18"/>
      <c r="H37" s="18"/>
      <c r="I37" s="18"/>
      <c r="J37" s="18"/>
      <c r="L37" s="18"/>
      <c r="M37" s="18"/>
      <c r="N37" s="18"/>
    </row>
    <row r="38" spans="1:14" x14ac:dyDescent="0.25">
      <c r="A38" s="25" t="s">
        <v>34</v>
      </c>
      <c r="B38" s="5"/>
      <c r="C38" s="5"/>
      <c r="D38" s="18">
        <f>SUM(D33:D36)</f>
        <v>65280</v>
      </c>
      <c r="E38" s="7">
        <f>SUM(E33:E36)</f>
        <v>-9426.15</v>
      </c>
      <c r="F38" s="18">
        <f>SUM(F33:F36)</f>
        <v>55853.85</v>
      </c>
      <c r="H38" s="18">
        <f>SUM(H33:H36)</f>
        <v>25881.87</v>
      </c>
      <c r="I38" s="18">
        <f>SUM(I33:I36)</f>
        <v>-10621.32</v>
      </c>
      <c r="J38" s="18">
        <f>SUM(J33:J36)</f>
        <v>10739.16</v>
      </c>
      <c r="L38" s="18">
        <f>SUM(L33:L36)</f>
        <v>37200</v>
      </c>
      <c r="M38" s="18">
        <f>SUM(M33:M36)</f>
        <v>-5000</v>
      </c>
      <c r="N38" s="18">
        <f>SUM(N33:N36)</f>
        <v>30700</v>
      </c>
    </row>
    <row r="39" spans="1:14" x14ac:dyDescent="0.25">
      <c r="A39" s="5"/>
      <c r="B39" s="5"/>
      <c r="C39" s="5"/>
      <c r="D39" s="5"/>
      <c r="E39" s="5"/>
      <c r="F39" s="5"/>
      <c r="G39" s="19"/>
      <c r="H39" s="18"/>
      <c r="I39" s="18"/>
      <c r="J39" s="18"/>
      <c r="L39" s="18"/>
      <c r="M39" s="18"/>
      <c r="N39" s="18"/>
    </row>
    <row r="40" spans="1:14" x14ac:dyDescent="0.25">
      <c r="A40" s="25" t="s">
        <v>63</v>
      </c>
      <c r="B40" s="5"/>
      <c r="C40" s="5"/>
      <c r="D40" s="5"/>
      <c r="E40" s="5"/>
      <c r="F40" s="5"/>
      <c r="H40" s="18"/>
      <c r="I40" s="18"/>
      <c r="J40" s="18"/>
      <c r="L40" s="18"/>
      <c r="M40" s="18"/>
      <c r="N40" s="18"/>
    </row>
    <row r="41" spans="1:14" x14ac:dyDescent="0.25">
      <c r="A41" s="5" t="s">
        <v>151</v>
      </c>
      <c r="B41" s="5" t="s">
        <v>118</v>
      </c>
      <c r="C41" s="5"/>
      <c r="D41" s="18">
        <v>600</v>
      </c>
      <c r="E41" s="7">
        <v>-3000</v>
      </c>
      <c r="F41" s="7">
        <f t="shared" ref="F41:F61" si="6">SUM(D41:E41)</f>
        <v>-2400</v>
      </c>
      <c r="H41" s="18">
        <v>1468</v>
      </c>
      <c r="I41" s="18">
        <v>-3334.75</v>
      </c>
      <c r="J41" s="18">
        <f t="shared" ref="J41:J61" si="7">SUM(H41:I41)</f>
        <v>-1866.75</v>
      </c>
      <c r="L41" s="18">
        <v>1600</v>
      </c>
      <c r="M41" s="18">
        <v>-3000</v>
      </c>
      <c r="N41" s="18">
        <f t="shared" ref="N41:N61" si="8">SUM(L41:M41)</f>
        <v>-1400</v>
      </c>
    </row>
    <row r="42" spans="1:14" x14ac:dyDescent="0.25">
      <c r="A42" s="5" t="s">
        <v>152</v>
      </c>
      <c r="B42" s="5" t="s">
        <v>118</v>
      </c>
      <c r="C42" s="5"/>
      <c r="D42" s="18">
        <v>2600</v>
      </c>
      <c r="E42" s="7">
        <v>-2600</v>
      </c>
      <c r="F42" s="7">
        <f t="shared" si="6"/>
        <v>0</v>
      </c>
      <c r="H42" s="18">
        <v>4500</v>
      </c>
      <c r="I42" s="18">
        <v>-2792.25</v>
      </c>
      <c r="J42" s="18">
        <f t="shared" si="7"/>
        <v>1707.75</v>
      </c>
      <c r="L42" s="18">
        <v>3000</v>
      </c>
      <c r="M42" s="18">
        <v>-3000</v>
      </c>
      <c r="N42" s="18">
        <f t="shared" si="8"/>
        <v>0</v>
      </c>
    </row>
    <row r="43" spans="1:14" x14ac:dyDescent="0.25">
      <c r="A43" s="5" t="s">
        <v>153</v>
      </c>
      <c r="B43" s="5" t="s">
        <v>118</v>
      </c>
      <c r="C43" s="5"/>
      <c r="D43" s="18"/>
      <c r="E43" s="7"/>
      <c r="F43" s="7"/>
      <c r="H43" s="18">
        <v>434</v>
      </c>
      <c r="I43" s="18">
        <v>-903.3</v>
      </c>
      <c r="J43" s="18">
        <f t="shared" si="7"/>
        <v>-469.29999999999995</v>
      </c>
      <c r="L43" s="18">
        <v>1000</v>
      </c>
      <c r="M43" s="18">
        <v>-1000</v>
      </c>
      <c r="N43" s="18">
        <f t="shared" si="8"/>
        <v>0</v>
      </c>
    </row>
    <row r="44" spans="1:14" x14ac:dyDescent="0.25">
      <c r="A44" s="5" t="s">
        <v>154</v>
      </c>
      <c r="B44" s="5" t="s">
        <v>118</v>
      </c>
      <c r="C44" s="5"/>
      <c r="D44" s="18">
        <v>0</v>
      </c>
      <c r="E44" s="7">
        <v>-1200</v>
      </c>
      <c r="F44" s="7">
        <f t="shared" si="6"/>
        <v>-1200</v>
      </c>
      <c r="H44" s="18">
        <v>0</v>
      </c>
      <c r="I44" s="18">
        <v>-560.96</v>
      </c>
      <c r="J44" s="18">
        <f t="shared" si="7"/>
        <v>-560.96</v>
      </c>
      <c r="L44" s="18">
        <v>0</v>
      </c>
      <c r="M44" s="18">
        <v>-700</v>
      </c>
      <c r="N44" s="18">
        <f t="shared" si="8"/>
        <v>-700</v>
      </c>
    </row>
    <row r="45" spans="1:14" x14ac:dyDescent="0.25">
      <c r="A45" s="5" t="s">
        <v>155</v>
      </c>
      <c r="B45" s="5" t="s">
        <v>118</v>
      </c>
      <c r="C45" s="5"/>
      <c r="D45" s="18">
        <v>0</v>
      </c>
      <c r="E45" s="7">
        <v>-618</v>
      </c>
      <c r="F45" s="7">
        <f t="shared" si="6"/>
        <v>-618</v>
      </c>
      <c r="H45" s="18">
        <v>0</v>
      </c>
      <c r="I45" s="18">
        <v>0</v>
      </c>
      <c r="J45" s="18">
        <f t="shared" si="7"/>
        <v>0</v>
      </c>
      <c r="L45" s="18">
        <v>0</v>
      </c>
      <c r="M45" s="18">
        <v>0</v>
      </c>
      <c r="N45" s="18">
        <f t="shared" si="8"/>
        <v>0</v>
      </c>
    </row>
    <row r="46" spans="1:14" x14ac:dyDescent="0.25">
      <c r="A46" s="5" t="s">
        <v>156</v>
      </c>
      <c r="B46" s="5" t="s">
        <v>118</v>
      </c>
      <c r="C46" s="5"/>
      <c r="D46" s="18">
        <v>0</v>
      </c>
      <c r="E46" s="7">
        <v>-175</v>
      </c>
      <c r="F46" s="7">
        <f t="shared" si="6"/>
        <v>-175</v>
      </c>
      <c r="H46" s="18">
        <v>0</v>
      </c>
      <c r="I46" s="18">
        <v>0</v>
      </c>
      <c r="J46" s="18">
        <f t="shared" si="7"/>
        <v>0</v>
      </c>
      <c r="L46" s="18">
        <v>0</v>
      </c>
      <c r="M46" s="18">
        <v>0</v>
      </c>
      <c r="N46" s="18">
        <f t="shared" si="8"/>
        <v>0</v>
      </c>
    </row>
    <row r="47" spans="1:14" x14ac:dyDescent="0.25">
      <c r="A47" s="5" t="s">
        <v>157</v>
      </c>
      <c r="B47" s="5" t="s">
        <v>118</v>
      </c>
      <c r="C47" s="5"/>
      <c r="D47" s="18">
        <v>0</v>
      </c>
      <c r="E47" s="7">
        <v>-600</v>
      </c>
      <c r="F47" s="7">
        <f t="shared" si="6"/>
        <v>-600</v>
      </c>
      <c r="H47" s="18">
        <v>0</v>
      </c>
      <c r="I47" s="18">
        <v>0</v>
      </c>
      <c r="J47" s="18">
        <f t="shared" si="7"/>
        <v>0</v>
      </c>
      <c r="L47" s="18">
        <v>0</v>
      </c>
      <c r="M47" s="18">
        <v>0</v>
      </c>
      <c r="N47" s="18">
        <f t="shared" si="8"/>
        <v>0</v>
      </c>
    </row>
    <row r="48" spans="1:14" x14ac:dyDescent="0.25">
      <c r="A48" s="5" t="s">
        <v>158</v>
      </c>
      <c r="B48" s="5" t="s">
        <v>118</v>
      </c>
      <c r="C48" s="5"/>
      <c r="D48" s="18">
        <v>0</v>
      </c>
      <c r="E48" s="7">
        <v>-5000</v>
      </c>
      <c r="F48" s="7">
        <f t="shared" si="6"/>
        <v>-5000</v>
      </c>
      <c r="H48" s="18">
        <v>0</v>
      </c>
      <c r="I48" s="18">
        <v>0</v>
      </c>
      <c r="J48" s="18">
        <f t="shared" si="7"/>
        <v>0</v>
      </c>
      <c r="L48" s="18">
        <v>0</v>
      </c>
      <c r="M48" s="18">
        <v>-5000</v>
      </c>
      <c r="N48" s="18">
        <f t="shared" si="8"/>
        <v>-5000</v>
      </c>
    </row>
    <row r="49" spans="1:15" x14ac:dyDescent="0.25">
      <c r="A49" s="5" t="s">
        <v>159</v>
      </c>
      <c r="B49" s="5" t="s">
        <v>118</v>
      </c>
      <c r="C49" s="5"/>
      <c r="D49" s="18">
        <v>0</v>
      </c>
      <c r="E49" s="7">
        <v>-2000</v>
      </c>
      <c r="F49" s="7">
        <f t="shared" si="6"/>
        <v>-2000</v>
      </c>
      <c r="H49" s="18">
        <v>0</v>
      </c>
      <c r="I49" s="18">
        <v>0</v>
      </c>
      <c r="J49" s="18">
        <f t="shared" si="7"/>
        <v>0</v>
      </c>
      <c r="L49" s="18">
        <v>0</v>
      </c>
      <c r="M49" s="18">
        <v>0</v>
      </c>
      <c r="N49" s="18">
        <f t="shared" si="8"/>
        <v>0</v>
      </c>
    </row>
    <row r="50" spans="1:15" x14ac:dyDescent="0.25">
      <c r="A50" s="5" t="s">
        <v>160</v>
      </c>
      <c r="B50" s="5" t="s">
        <v>161</v>
      </c>
      <c r="C50" s="5"/>
      <c r="D50" s="18">
        <v>0</v>
      </c>
      <c r="E50" s="7">
        <v>-2000</v>
      </c>
      <c r="F50" s="7">
        <f t="shared" si="6"/>
        <v>-2000</v>
      </c>
      <c r="H50" s="18">
        <v>8023.33</v>
      </c>
      <c r="I50" s="18">
        <v>-4851.9399999999996</v>
      </c>
      <c r="J50" s="18">
        <f>SUM(H50:I50)</f>
        <v>3171.3900000000003</v>
      </c>
      <c r="L50" s="18">
        <v>8000</v>
      </c>
      <c r="M50" s="18">
        <v>-8000</v>
      </c>
      <c r="N50" s="18">
        <f t="shared" si="8"/>
        <v>0</v>
      </c>
    </row>
    <row r="51" spans="1:15" x14ac:dyDescent="0.25">
      <c r="A51" s="5" t="s">
        <v>162</v>
      </c>
      <c r="B51" s="5" t="s">
        <v>72</v>
      </c>
      <c r="C51" s="5"/>
      <c r="D51" s="18">
        <v>1600</v>
      </c>
      <c r="E51" s="7">
        <v>-2300</v>
      </c>
      <c r="F51" s="7">
        <f t="shared" si="6"/>
        <v>-700</v>
      </c>
      <c r="H51" s="18">
        <v>0</v>
      </c>
      <c r="I51" s="18">
        <v>-1233.3399999999999</v>
      </c>
      <c r="J51" s="18">
        <f t="shared" si="7"/>
        <v>-1233.3399999999999</v>
      </c>
      <c r="L51" s="18">
        <v>0</v>
      </c>
      <c r="M51" s="18">
        <v>-1500</v>
      </c>
      <c r="N51" s="18">
        <f t="shared" si="8"/>
        <v>-1500</v>
      </c>
    </row>
    <row r="52" spans="1:15" x14ac:dyDescent="0.25">
      <c r="A52" s="5" t="s">
        <v>163</v>
      </c>
      <c r="B52" s="5" t="s">
        <v>20</v>
      </c>
      <c r="C52" s="5"/>
      <c r="D52" s="18">
        <v>0</v>
      </c>
      <c r="E52" s="7">
        <v>-4400</v>
      </c>
      <c r="F52" s="7">
        <f t="shared" si="6"/>
        <v>-4400</v>
      </c>
      <c r="H52" s="18">
        <v>0</v>
      </c>
      <c r="I52" s="18">
        <v>-270</v>
      </c>
      <c r="J52" s="18">
        <f t="shared" si="7"/>
        <v>-270</v>
      </c>
      <c r="L52" s="18">
        <v>0</v>
      </c>
      <c r="M52" s="18">
        <v>-4500</v>
      </c>
      <c r="N52" s="18">
        <f t="shared" si="8"/>
        <v>-4500</v>
      </c>
      <c r="O52" t="s">
        <v>164</v>
      </c>
    </row>
    <row r="53" spans="1:15" x14ac:dyDescent="0.25">
      <c r="A53" s="5" t="s">
        <v>165</v>
      </c>
      <c r="B53" s="5" t="s">
        <v>20</v>
      </c>
      <c r="C53" s="5"/>
      <c r="D53" s="18">
        <v>0</v>
      </c>
      <c r="E53" s="7">
        <v>-5000</v>
      </c>
      <c r="F53" s="7">
        <f t="shared" si="6"/>
        <v>-5000</v>
      </c>
      <c r="H53" s="18">
        <v>0</v>
      </c>
      <c r="I53" s="18">
        <v>0</v>
      </c>
      <c r="J53" s="18">
        <f t="shared" si="7"/>
        <v>0</v>
      </c>
      <c r="L53" s="18">
        <v>0</v>
      </c>
      <c r="M53" s="18">
        <v>0</v>
      </c>
      <c r="N53" s="18">
        <f t="shared" si="8"/>
        <v>0</v>
      </c>
    </row>
    <row r="54" spans="1:15" x14ac:dyDescent="0.25">
      <c r="A54" s="5" t="s">
        <v>166</v>
      </c>
      <c r="B54" s="5" t="s">
        <v>20</v>
      </c>
      <c r="C54" s="5"/>
      <c r="D54" s="18">
        <v>0</v>
      </c>
      <c r="E54" s="7">
        <v>-13000</v>
      </c>
      <c r="F54" s="7">
        <f t="shared" si="6"/>
        <v>-13000</v>
      </c>
      <c r="H54" s="18">
        <v>0</v>
      </c>
      <c r="I54" s="18">
        <v>-6963.1</v>
      </c>
      <c r="J54" s="18">
        <f t="shared" si="7"/>
        <v>-6963.1</v>
      </c>
      <c r="L54" s="18">
        <v>0</v>
      </c>
      <c r="M54" s="18">
        <v>-10000</v>
      </c>
      <c r="N54" s="18">
        <f t="shared" si="8"/>
        <v>-10000</v>
      </c>
    </row>
    <row r="55" spans="1:15" x14ac:dyDescent="0.25">
      <c r="A55" s="5" t="s">
        <v>167</v>
      </c>
      <c r="B55" s="5" t="s">
        <v>20</v>
      </c>
      <c r="C55" s="5"/>
      <c r="D55" s="18">
        <v>0</v>
      </c>
      <c r="E55" s="7">
        <v>-5000</v>
      </c>
      <c r="F55" s="7">
        <f t="shared" si="6"/>
        <v>-5000</v>
      </c>
      <c r="H55" s="18">
        <v>0</v>
      </c>
      <c r="I55" s="18">
        <v>-1680</v>
      </c>
      <c r="J55" s="18">
        <f t="shared" si="7"/>
        <v>-1680</v>
      </c>
      <c r="L55" s="18">
        <v>0</v>
      </c>
      <c r="M55" s="18">
        <v>-2500</v>
      </c>
      <c r="N55" s="18">
        <f t="shared" si="8"/>
        <v>-2500</v>
      </c>
    </row>
    <row r="56" spans="1:15" x14ac:dyDescent="0.25">
      <c r="A56" s="5" t="s">
        <v>168</v>
      </c>
      <c r="B56" s="5" t="s">
        <v>20</v>
      </c>
      <c r="C56" s="5"/>
      <c r="D56" s="18">
        <v>0</v>
      </c>
      <c r="E56" s="7">
        <v>-7500</v>
      </c>
      <c r="F56" s="7">
        <f t="shared" si="6"/>
        <v>-7500</v>
      </c>
      <c r="H56" s="18">
        <v>0</v>
      </c>
      <c r="I56" s="18">
        <v>0</v>
      </c>
      <c r="J56" s="18">
        <f t="shared" si="7"/>
        <v>0</v>
      </c>
      <c r="L56" s="18">
        <v>0</v>
      </c>
      <c r="M56" s="18">
        <v>0</v>
      </c>
      <c r="N56" s="18">
        <f t="shared" si="8"/>
        <v>0</v>
      </c>
    </row>
    <row r="57" spans="1:15" x14ac:dyDescent="0.25">
      <c r="A57" s="5" t="s">
        <v>169</v>
      </c>
      <c r="B57" s="5" t="s">
        <v>20</v>
      </c>
      <c r="C57" s="5"/>
      <c r="D57" s="18">
        <v>0</v>
      </c>
      <c r="E57" s="7">
        <v>-950</v>
      </c>
      <c r="F57" s="7">
        <f t="shared" si="6"/>
        <v>-950</v>
      </c>
      <c r="H57" s="18">
        <v>0</v>
      </c>
      <c r="I57" s="18">
        <v>0</v>
      </c>
      <c r="J57" s="18">
        <f t="shared" si="7"/>
        <v>0</v>
      </c>
      <c r="L57" s="18">
        <v>0</v>
      </c>
      <c r="M57" s="18">
        <v>0</v>
      </c>
      <c r="N57" s="18">
        <f t="shared" si="8"/>
        <v>0</v>
      </c>
    </row>
    <row r="58" spans="1:15" x14ac:dyDescent="0.25">
      <c r="A58" s="5" t="s">
        <v>170</v>
      </c>
      <c r="B58" s="5" t="s">
        <v>20</v>
      </c>
      <c r="C58" s="5"/>
      <c r="D58" s="18">
        <v>0</v>
      </c>
      <c r="E58" s="7">
        <v>-1200</v>
      </c>
      <c r="F58" s="7">
        <f t="shared" si="6"/>
        <v>-1200</v>
      </c>
      <c r="H58" s="18">
        <v>0</v>
      </c>
      <c r="I58" s="18">
        <v>-550</v>
      </c>
      <c r="J58" s="18">
        <f t="shared" si="7"/>
        <v>-550</v>
      </c>
      <c r="L58" s="18">
        <v>0</v>
      </c>
      <c r="M58" s="18">
        <v>-2500</v>
      </c>
      <c r="N58" s="18">
        <f t="shared" si="8"/>
        <v>-2500</v>
      </c>
    </row>
    <row r="59" spans="1:15" x14ac:dyDescent="0.25">
      <c r="A59" s="5" t="s">
        <v>171</v>
      </c>
      <c r="B59" s="5" t="s">
        <v>20</v>
      </c>
      <c r="C59" s="5"/>
      <c r="D59" s="18">
        <v>0</v>
      </c>
      <c r="E59" s="7">
        <v>-350</v>
      </c>
      <c r="F59" s="7">
        <f t="shared" si="6"/>
        <v>-350</v>
      </c>
      <c r="H59" s="18">
        <v>0</v>
      </c>
      <c r="I59" s="18">
        <v>-640.29</v>
      </c>
      <c r="J59" s="18">
        <f t="shared" si="7"/>
        <v>-640.29</v>
      </c>
      <c r="L59" s="18">
        <v>0</v>
      </c>
      <c r="M59" s="18">
        <v>-700</v>
      </c>
      <c r="N59" s="18">
        <f t="shared" si="8"/>
        <v>-700</v>
      </c>
    </row>
    <row r="60" spans="1:15" x14ac:dyDescent="0.25">
      <c r="A60" s="5" t="s">
        <v>172</v>
      </c>
      <c r="B60" s="5" t="s">
        <v>20</v>
      </c>
      <c r="C60" s="5"/>
      <c r="D60" s="18">
        <v>0</v>
      </c>
      <c r="E60" s="7">
        <v>-1500</v>
      </c>
      <c r="F60" s="7">
        <f t="shared" si="6"/>
        <v>-1500</v>
      </c>
      <c r="H60" s="18">
        <v>0</v>
      </c>
      <c r="I60" s="18">
        <v>-42</v>
      </c>
      <c r="J60" s="18">
        <f t="shared" si="7"/>
        <v>-42</v>
      </c>
      <c r="L60" s="18">
        <v>0</v>
      </c>
      <c r="M60" s="18">
        <v>-200</v>
      </c>
      <c r="N60" s="18">
        <f t="shared" si="8"/>
        <v>-200</v>
      </c>
    </row>
    <row r="61" spans="1:15" x14ac:dyDescent="0.25">
      <c r="A61" s="5" t="s">
        <v>173</v>
      </c>
      <c r="B61" s="5" t="s">
        <v>20</v>
      </c>
      <c r="C61" s="5"/>
      <c r="D61" s="18">
        <v>0</v>
      </c>
      <c r="E61" s="7">
        <v>-500</v>
      </c>
      <c r="F61" s="7">
        <f t="shared" si="6"/>
        <v>-500</v>
      </c>
      <c r="H61" s="18">
        <v>0</v>
      </c>
      <c r="I61" s="18">
        <v>-155</v>
      </c>
      <c r="J61" s="18">
        <f t="shared" si="7"/>
        <v>-155</v>
      </c>
      <c r="L61" s="18">
        <v>0</v>
      </c>
      <c r="M61" s="18">
        <v>-300</v>
      </c>
      <c r="N61" s="18">
        <f t="shared" si="8"/>
        <v>-300</v>
      </c>
    </row>
    <row r="62" spans="1:15" x14ac:dyDescent="0.25">
      <c r="A62" s="5"/>
      <c r="B62" s="5"/>
      <c r="C62" s="5"/>
      <c r="D62" s="5"/>
      <c r="E62" s="5"/>
      <c r="F62" s="5"/>
      <c r="G62" s="19"/>
      <c r="H62" s="18"/>
      <c r="I62" s="18"/>
      <c r="J62" s="18"/>
      <c r="L62" s="18"/>
      <c r="M62" s="18"/>
      <c r="N62" s="18"/>
    </row>
    <row r="63" spans="1:15" x14ac:dyDescent="0.25">
      <c r="A63" s="5" t="s">
        <v>174</v>
      </c>
      <c r="B63" s="5"/>
      <c r="C63" s="5"/>
      <c r="D63" s="18">
        <f>SUM(D41:D49)</f>
        <v>3200</v>
      </c>
      <c r="E63" s="7">
        <f>SUM(E41:E49)</f>
        <v>-15193</v>
      </c>
      <c r="F63" s="7">
        <f>SUM(F41:F49)</f>
        <v>-11993</v>
      </c>
      <c r="H63" s="18">
        <f>SUM(H41:H49)</f>
        <v>6402</v>
      </c>
      <c r="I63" s="18">
        <f>SUM(I41:I49)</f>
        <v>-7591.26</v>
      </c>
      <c r="J63" s="18">
        <f>SUM(J41:J49)</f>
        <v>-1189.26</v>
      </c>
      <c r="L63" s="18">
        <f>SUM(L41:L49)</f>
        <v>5600</v>
      </c>
      <c r="M63" s="18">
        <f>SUM(M41:M49)</f>
        <v>-12700</v>
      </c>
      <c r="N63" s="18">
        <f>SUM(N41:N49)</f>
        <v>-7100</v>
      </c>
    </row>
    <row r="64" spans="1:15" x14ac:dyDescent="0.25">
      <c r="A64" s="5" t="s">
        <v>175</v>
      </c>
      <c r="B64" s="5"/>
      <c r="C64" s="5"/>
      <c r="D64" s="18">
        <f t="shared" ref="D64:F65" si="9">D50</f>
        <v>0</v>
      </c>
      <c r="E64" s="7">
        <f t="shared" si="9"/>
        <v>-2000</v>
      </c>
      <c r="F64" s="7">
        <f t="shared" si="9"/>
        <v>-2000</v>
      </c>
      <c r="H64" s="18">
        <f>H50</f>
        <v>8023.33</v>
      </c>
      <c r="I64" s="18">
        <f>I50</f>
        <v>-4851.9399999999996</v>
      </c>
      <c r="J64" s="18">
        <f>SUM(J42:J50)</f>
        <v>3848.88</v>
      </c>
      <c r="L64" s="18">
        <f>L50</f>
        <v>8000</v>
      </c>
      <c r="M64" s="18">
        <f>M50</f>
        <v>-8000</v>
      </c>
      <c r="N64" s="18">
        <f>SUM(N42:N50)</f>
        <v>-5700</v>
      </c>
    </row>
    <row r="65" spans="1:14" x14ac:dyDescent="0.25">
      <c r="A65" s="5" t="s">
        <v>176</v>
      </c>
      <c r="B65" s="5"/>
      <c r="C65" s="5"/>
      <c r="D65" s="18">
        <f t="shared" si="9"/>
        <v>1600</v>
      </c>
      <c r="E65" s="7">
        <f t="shared" si="9"/>
        <v>-2300</v>
      </c>
      <c r="F65" s="7">
        <f t="shared" si="9"/>
        <v>-700</v>
      </c>
      <c r="H65" s="18">
        <f>H51</f>
        <v>0</v>
      </c>
      <c r="I65" s="18">
        <f>I51</f>
        <v>-1233.3399999999999</v>
      </c>
      <c r="J65" s="18">
        <f>J51</f>
        <v>-1233.3399999999999</v>
      </c>
      <c r="L65" s="18">
        <f>L51</f>
        <v>0</v>
      </c>
      <c r="M65" s="18">
        <f>M51</f>
        <v>-1500</v>
      </c>
      <c r="N65" s="18">
        <f>N51</f>
        <v>-1500</v>
      </c>
    </row>
    <row r="66" spans="1:14" x14ac:dyDescent="0.25">
      <c r="A66" s="5" t="s">
        <v>177</v>
      </c>
      <c r="B66" s="5"/>
      <c r="C66" s="5"/>
      <c r="D66" s="18">
        <f>SUM(D52:D61)</f>
        <v>0</v>
      </c>
      <c r="E66" s="7">
        <f>SUM(E52:E61)</f>
        <v>-39400</v>
      </c>
      <c r="F66" s="7">
        <f>SUM(F52:F61)</f>
        <v>-39400</v>
      </c>
      <c r="H66" s="18">
        <f>SUM(H52:H61)</f>
        <v>0</v>
      </c>
      <c r="I66" s="18">
        <f>SUM(I52:I61)</f>
        <v>-10300.39</v>
      </c>
      <c r="J66" s="18">
        <f>SUM(J52:J61)</f>
        <v>-10300.39</v>
      </c>
      <c r="L66" s="18">
        <f>SUM(L52:L61)</f>
        <v>0</v>
      </c>
      <c r="M66" s="18">
        <f>SUM(M52:M61)</f>
        <v>-20700</v>
      </c>
      <c r="N66" s="18">
        <f>SUM(N52:N61)</f>
        <v>-20700</v>
      </c>
    </row>
    <row r="67" spans="1:14" x14ac:dyDescent="0.25">
      <c r="A67" s="5"/>
      <c r="B67" s="5"/>
      <c r="C67" s="5"/>
      <c r="D67" s="5"/>
      <c r="E67" s="5"/>
      <c r="F67" s="5"/>
      <c r="H67" s="18"/>
      <c r="I67" s="18"/>
      <c r="J67" s="18"/>
      <c r="L67" s="18"/>
      <c r="M67" s="18"/>
      <c r="N67" s="18"/>
    </row>
    <row r="68" spans="1:14" x14ac:dyDescent="0.25">
      <c r="A68" s="25" t="s">
        <v>58</v>
      </c>
      <c r="B68" s="5"/>
      <c r="C68" s="5"/>
      <c r="D68" s="18">
        <f>SUM(D63:D66)</f>
        <v>4800</v>
      </c>
      <c r="E68" s="7">
        <f>SUM(E63:E66)</f>
        <v>-58893</v>
      </c>
      <c r="F68" s="7">
        <f>SUM(F63:F66)</f>
        <v>-54093</v>
      </c>
      <c r="H68" s="18">
        <f>SUM(H63:H66)</f>
        <v>14425.33</v>
      </c>
      <c r="I68" s="18">
        <f>SUM(I63:I66)</f>
        <v>-23976.93</v>
      </c>
      <c r="J68" s="18">
        <f>SUM(J63:J66)</f>
        <v>-8874.1099999999988</v>
      </c>
      <c r="L68" s="18">
        <f>SUM(L63:L66)</f>
        <v>13600</v>
      </c>
      <c r="M68" s="18">
        <f>SUM(M63:M66)</f>
        <v>-42900</v>
      </c>
      <c r="N68" s="18">
        <f>SUM(N63:N66)</f>
        <v>-35000</v>
      </c>
    </row>
    <row r="69" spans="1:14" x14ac:dyDescent="0.25">
      <c r="A69" s="5"/>
      <c r="B69" s="5"/>
      <c r="C69" s="5"/>
      <c r="D69" s="5"/>
      <c r="E69" s="5"/>
      <c r="F69" s="5"/>
      <c r="H69" s="18"/>
      <c r="I69" s="18"/>
      <c r="J69" s="18"/>
      <c r="L69" s="18"/>
      <c r="M69" s="18"/>
      <c r="N69" s="18"/>
    </row>
    <row r="70" spans="1:14" x14ac:dyDescent="0.25">
      <c r="A70" s="25" t="s">
        <v>178</v>
      </c>
      <c r="B70" s="5"/>
      <c r="C70" s="5"/>
      <c r="D70" s="5"/>
      <c r="E70" s="5"/>
      <c r="F70" s="18">
        <f>F4+F38+F68</f>
        <v>22099.229999999996</v>
      </c>
      <c r="H70" s="18"/>
      <c r="I70" s="18"/>
      <c r="J70" s="18">
        <f>J4+J38+J68</f>
        <v>37549.630000000005</v>
      </c>
      <c r="L70" s="18"/>
      <c r="M70" s="18"/>
      <c r="N70" s="18">
        <f>N4+N38+N68</f>
        <v>33549.540000000008</v>
      </c>
    </row>
  </sheetData>
  <mergeCells count="3">
    <mergeCell ref="A1:F1"/>
    <mergeCell ref="H1:J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AUG_Summary</vt:lpstr>
      <vt:lpstr>Year-to-Date Summary</vt:lpstr>
      <vt:lpstr>Proposed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Brueck</dc:creator>
  <cp:lastModifiedBy>Jeff Brueck</cp:lastModifiedBy>
  <dcterms:created xsi:type="dcterms:W3CDTF">2021-09-17T03:34:30Z</dcterms:created>
  <dcterms:modified xsi:type="dcterms:W3CDTF">2021-09-17T03:36:24Z</dcterms:modified>
</cp:coreProperties>
</file>